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</sheets>
  <definedNames>
    <definedName name="_xlnm.Database">#REF!</definedName>
    <definedName name="_xlnm.Print_Area" localSheetId="0">' (1) Cap Res.2009-2010'!$BH$530:$BQ$675</definedName>
    <definedName name="_xlnm.Print_Area" localSheetId="1">'(2) B &amp; G ENCUMBRANCES'!$A$459:$BC$661</definedName>
    <definedName name="_xlnm.Print_Titles" localSheetId="0">' (1) Cap Res.2009-2010'!$8:$13</definedName>
    <definedName name="_xlnm.Print_Titles" localSheetId="1">'(2) B &amp; G ENCUMBRANCES'!$1:$12</definedName>
  </definedNames>
  <calcPr calcId="144525"/>
</workbook>
</file>

<file path=xl/calcChain.xml><?xml version="1.0" encoding="utf-8"?>
<calcChain xmlns="http://schemas.openxmlformats.org/spreadsheetml/2006/main">
  <c r="BP652" i="2" l="1"/>
  <c r="BP653" i="2"/>
  <c r="BP654" i="2"/>
  <c r="BP655" i="2"/>
  <c r="BP656" i="2"/>
  <c r="BK652" i="2"/>
  <c r="BK653" i="2" s="1"/>
  <c r="BK654" i="2" s="1"/>
  <c r="BK655" i="2" s="1"/>
  <c r="BK656" i="2" s="1"/>
  <c r="BJ651" i="2"/>
  <c r="BJ652" i="2" s="1"/>
  <c r="BJ653" i="2" s="1"/>
  <c r="BJ654" i="2" s="1"/>
  <c r="BJ655" i="2" s="1"/>
  <c r="BJ656" i="2" s="1"/>
  <c r="BD655" i="9"/>
  <c r="BC655" i="9"/>
  <c r="BB655" i="9"/>
  <c r="BA655" i="9"/>
  <c r="AZ655" i="9"/>
  <c r="AY655" i="9"/>
  <c r="AX655" i="9"/>
  <c r="AW655" i="9"/>
  <c r="AV655" i="9"/>
  <c r="AU655" i="9"/>
  <c r="AT655" i="9"/>
  <c r="AS655" i="9"/>
  <c r="AR655" i="9"/>
  <c r="AQ655" i="9"/>
  <c r="AP655" i="9"/>
  <c r="AO655" i="9"/>
  <c r="AN655" i="9"/>
  <c r="AM655" i="9"/>
  <c r="AL655" i="9"/>
  <c r="AK655" i="9"/>
  <c r="AJ655" i="9"/>
  <c r="AI655" i="9"/>
  <c r="AH655" i="9"/>
  <c r="AG655" i="9"/>
  <c r="AF655" i="9"/>
  <c r="AE655" i="9"/>
  <c r="AD655" i="9"/>
  <c r="AC655" i="9"/>
  <c r="AB655" i="9"/>
  <c r="AA655" i="9"/>
  <c r="Z655" i="9"/>
  <c r="Y655" i="9"/>
  <c r="X655" i="9"/>
  <c r="W655" i="9"/>
  <c r="V655" i="9"/>
  <c r="U655" i="9"/>
  <c r="T655" i="9"/>
  <c r="S655" i="9"/>
  <c r="R655" i="9"/>
  <c r="Q655" i="9"/>
  <c r="P655" i="9"/>
  <c r="O655" i="9"/>
  <c r="N655" i="9"/>
  <c r="M655" i="9"/>
  <c r="L655" i="9"/>
  <c r="K655" i="9"/>
  <c r="J655" i="9"/>
  <c r="I655" i="9"/>
  <c r="H655" i="9"/>
  <c r="G655" i="9"/>
  <c r="F655" i="9"/>
  <c r="E655" i="9"/>
  <c r="D655" i="9"/>
  <c r="C655" i="9"/>
  <c r="B655" i="9"/>
  <c r="A655" i="9"/>
  <c r="AO5" i="2"/>
  <c r="AO4" i="9" s="1"/>
  <c r="AO655" i="2"/>
  <c r="BO655" i="2"/>
  <c r="BD5" i="2"/>
  <c r="BD654" i="9"/>
  <c r="BC654" i="9"/>
  <c r="BB654" i="9"/>
  <c r="BA654" i="9"/>
  <c r="AZ654" i="9"/>
  <c r="AY654" i="9"/>
  <c r="AX654" i="9"/>
  <c r="AW654" i="9"/>
  <c r="AV654" i="9"/>
  <c r="AU654" i="9"/>
  <c r="AT654" i="9"/>
  <c r="AS654" i="9"/>
  <c r="AR654" i="9"/>
  <c r="AQ654" i="9"/>
  <c r="AP654" i="9"/>
  <c r="AO654" i="9"/>
  <c r="AN654" i="9"/>
  <c r="AM654" i="9"/>
  <c r="AL654" i="9"/>
  <c r="AK654" i="9"/>
  <c r="AJ654" i="9"/>
  <c r="AI654" i="9"/>
  <c r="AH654" i="9"/>
  <c r="AG654" i="9"/>
  <c r="AF654" i="9"/>
  <c r="AE654" i="9"/>
  <c r="AD654" i="9"/>
  <c r="AC654" i="9"/>
  <c r="AB654" i="9"/>
  <c r="AA654" i="9"/>
  <c r="Z654" i="9"/>
  <c r="Y654" i="9"/>
  <c r="X654" i="9"/>
  <c r="W654" i="9"/>
  <c r="V654" i="9"/>
  <c r="U654" i="9"/>
  <c r="T654" i="9"/>
  <c r="S654" i="9"/>
  <c r="R654" i="9"/>
  <c r="Q654" i="9"/>
  <c r="P654" i="9"/>
  <c r="O654" i="9"/>
  <c r="N654" i="9"/>
  <c r="M654" i="9"/>
  <c r="L654" i="9"/>
  <c r="K654" i="9"/>
  <c r="J654" i="9"/>
  <c r="I654" i="9"/>
  <c r="H654" i="9"/>
  <c r="G654" i="9"/>
  <c r="F654" i="9"/>
  <c r="E654" i="9"/>
  <c r="D654" i="9"/>
  <c r="C654" i="9"/>
  <c r="B654" i="9"/>
  <c r="A654" i="9"/>
  <c r="BD654" i="2"/>
  <c r="AO460" i="9"/>
  <c r="AO461" i="9"/>
  <c r="AO462" i="9"/>
  <c r="AO463" i="9"/>
  <c r="AO464" i="9"/>
  <c r="AO465" i="9"/>
  <c r="AO466" i="9"/>
  <c r="AO467" i="9"/>
  <c r="AO468" i="9"/>
  <c r="AO469" i="9"/>
  <c r="AO470" i="9"/>
  <c r="AO471" i="9"/>
  <c r="AO472" i="9"/>
  <c r="AO473" i="9"/>
  <c r="AO474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7" i="9"/>
  <c r="AO488" i="9"/>
  <c r="AO489" i="9"/>
  <c r="AO490" i="9"/>
  <c r="AO491" i="9"/>
  <c r="AO492" i="9"/>
  <c r="AO493" i="9"/>
  <c r="AO494" i="9"/>
  <c r="AO495" i="9"/>
  <c r="AO496" i="9"/>
  <c r="AO497" i="9"/>
  <c r="AO498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5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O568" i="9"/>
  <c r="AO569" i="9"/>
  <c r="AO570" i="9"/>
  <c r="AO571" i="9"/>
  <c r="AO572" i="9"/>
  <c r="AO573" i="9"/>
  <c r="AO574" i="9"/>
  <c r="AO575" i="9"/>
  <c r="AO576" i="9"/>
  <c r="AO577" i="9"/>
  <c r="AO578" i="9"/>
  <c r="AO579" i="9"/>
  <c r="AO580" i="9"/>
  <c r="AO581" i="9"/>
  <c r="AO582" i="9"/>
  <c r="AO583" i="9"/>
  <c r="AO584" i="9"/>
  <c r="AO585" i="9"/>
  <c r="AO586" i="9"/>
  <c r="AO587" i="9"/>
  <c r="AO588" i="9"/>
  <c r="AO589" i="9"/>
  <c r="AO590" i="9"/>
  <c r="AO591" i="9"/>
  <c r="AO592" i="9"/>
  <c r="AO593" i="9"/>
  <c r="AO594" i="9"/>
  <c r="AO595" i="9"/>
  <c r="AO596" i="9"/>
  <c r="AO597" i="9"/>
  <c r="AO598" i="9"/>
  <c r="AO599" i="9"/>
  <c r="AO600" i="9"/>
  <c r="AO601" i="9"/>
  <c r="AO602" i="9"/>
  <c r="AO603" i="9"/>
  <c r="AO604" i="9"/>
  <c r="AO605" i="9"/>
  <c r="AO606" i="9"/>
  <c r="AO607" i="9"/>
  <c r="AO608" i="9"/>
  <c r="AO609" i="9"/>
  <c r="AO610" i="9"/>
  <c r="AO611" i="9"/>
  <c r="AO612" i="9"/>
  <c r="AO613" i="9"/>
  <c r="AO614" i="9"/>
  <c r="AO615" i="9"/>
  <c r="AO616" i="9"/>
  <c r="AO617" i="9"/>
  <c r="AO618" i="9"/>
  <c r="AO619" i="9"/>
  <c r="AO620" i="9"/>
  <c r="AO621" i="9"/>
  <c r="AO622" i="9"/>
  <c r="AO623" i="9"/>
  <c r="AO624" i="9"/>
  <c r="AO625" i="9"/>
  <c r="AO626" i="9"/>
  <c r="AO627" i="9"/>
  <c r="AO628" i="9"/>
  <c r="AO629" i="9"/>
  <c r="AO630" i="9"/>
  <c r="AO631" i="9"/>
  <c r="AO632" i="9"/>
  <c r="AO633" i="9"/>
  <c r="AO634" i="9"/>
  <c r="AO635" i="9"/>
  <c r="AO636" i="9"/>
  <c r="AO637" i="9"/>
  <c r="AO638" i="9"/>
  <c r="AO639" i="9"/>
  <c r="AO640" i="9"/>
  <c r="AO641" i="9"/>
  <c r="AO642" i="9"/>
  <c r="AO643" i="9"/>
  <c r="AO644" i="9"/>
  <c r="AO645" i="9"/>
  <c r="AO646" i="9"/>
  <c r="AO647" i="9"/>
  <c r="AO648" i="9"/>
  <c r="AO649" i="9"/>
  <c r="AO650" i="9"/>
  <c r="AO651" i="9"/>
  <c r="AO652" i="9"/>
  <c r="AO653" i="9"/>
  <c r="AO459" i="9"/>
  <c r="BD653" i="9"/>
  <c r="BC653" i="9"/>
  <c r="BB653" i="9"/>
  <c r="BA653" i="9"/>
  <c r="AZ653" i="9"/>
  <c r="AY653" i="9"/>
  <c r="AX653" i="9"/>
  <c r="AW653" i="9"/>
  <c r="AV653" i="9"/>
  <c r="AU653" i="9"/>
  <c r="AT653" i="9"/>
  <c r="AS653" i="9"/>
  <c r="AR653" i="9"/>
  <c r="AQ653" i="9"/>
  <c r="AP653" i="9"/>
  <c r="AN653" i="9"/>
  <c r="AM653" i="9"/>
  <c r="AL653" i="9"/>
  <c r="AK653" i="9"/>
  <c r="AJ653" i="9"/>
  <c r="AI653" i="9"/>
  <c r="AH653" i="9"/>
  <c r="AG653" i="9"/>
  <c r="AF653" i="9"/>
  <c r="AE653" i="9"/>
  <c r="AD653" i="9"/>
  <c r="AC653" i="9"/>
  <c r="AB653" i="9"/>
  <c r="AA653" i="9"/>
  <c r="Z653" i="9"/>
  <c r="Y653" i="9"/>
  <c r="X653" i="9"/>
  <c r="W653" i="9"/>
  <c r="V653" i="9"/>
  <c r="U653" i="9"/>
  <c r="T653" i="9"/>
  <c r="S653" i="9"/>
  <c r="R653" i="9"/>
  <c r="Q653" i="9"/>
  <c r="P653" i="9"/>
  <c r="O653" i="9"/>
  <c r="N653" i="9"/>
  <c r="M653" i="9"/>
  <c r="L653" i="9"/>
  <c r="K653" i="9"/>
  <c r="J653" i="9"/>
  <c r="I653" i="9"/>
  <c r="H653" i="9"/>
  <c r="G653" i="9"/>
  <c r="F653" i="9"/>
  <c r="E653" i="9"/>
  <c r="D653" i="9"/>
  <c r="C653" i="9"/>
  <c r="B653" i="9"/>
  <c r="A653" i="9"/>
  <c r="AO653" i="2"/>
  <c r="BD652" i="9"/>
  <c r="BC652" i="9"/>
  <c r="BB652" i="9"/>
  <c r="BA652" i="9"/>
  <c r="AZ652" i="9"/>
  <c r="AY652" i="9"/>
  <c r="AX652" i="9"/>
  <c r="AW652" i="9"/>
  <c r="AV652" i="9"/>
  <c r="AU652" i="9"/>
  <c r="AT652" i="9"/>
  <c r="AS652" i="9"/>
  <c r="AR652" i="9"/>
  <c r="AQ652" i="9"/>
  <c r="AP652" i="9"/>
  <c r="AN652" i="9"/>
  <c r="AM652" i="9"/>
  <c r="AL652" i="9"/>
  <c r="AK652" i="9"/>
  <c r="AJ652" i="9"/>
  <c r="AI652" i="9"/>
  <c r="AH652" i="9"/>
  <c r="AG652" i="9"/>
  <c r="AF652" i="9"/>
  <c r="AE652" i="9"/>
  <c r="AD652" i="9"/>
  <c r="AC652" i="9"/>
  <c r="AB652" i="9"/>
  <c r="AA652" i="9"/>
  <c r="Z652" i="9"/>
  <c r="Y652" i="9"/>
  <c r="X652" i="9"/>
  <c r="W652" i="9"/>
  <c r="V652" i="9"/>
  <c r="U652" i="9"/>
  <c r="T652" i="9"/>
  <c r="S652" i="9"/>
  <c r="R652" i="9"/>
  <c r="Q652" i="9"/>
  <c r="P652" i="9"/>
  <c r="O652" i="9"/>
  <c r="N652" i="9"/>
  <c r="M652" i="9"/>
  <c r="L652" i="9"/>
  <c r="K652" i="9"/>
  <c r="J652" i="9"/>
  <c r="I652" i="9"/>
  <c r="H652" i="9"/>
  <c r="G652" i="9"/>
  <c r="F652" i="9"/>
  <c r="E652" i="9"/>
  <c r="D652" i="9"/>
  <c r="C652" i="9"/>
  <c r="B652" i="9"/>
  <c r="A652" i="9"/>
  <c r="BD652" i="2"/>
  <c r="AO13" i="2" l="1"/>
  <c r="AO11" i="9" s="1"/>
  <c r="AO657" i="9" s="1"/>
  <c r="BD651" i="9"/>
  <c r="BC651" i="9"/>
  <c r="BB651" i="9"/>
  <c r="BA651" i="9"/>
  <c r="AZ651" i="9"/>
  <c r="AY651" i="9"/>
  <c r="AX651" i="9"/>
  <c r="AW651" i="9"/>
  <c r="AV651" i="9"/>
  <c r="AU651" i="9"/>
  <c r="AT651" i="9"/>
  <c r="AS651" i="9"/>
  <c r="AR651" i="9"/>
  <c r="AQ651" i="9"/>
  <c r="AP651" i="9"/>
  <c r="AN651" i="9"/>
  <c r="AM651" i="9"/>
  <c r="AL651" i="9"/>
  <c r="AK651" i="9"/>
  <c r="AJ651" i="9"/>
  <c r="AI651" i="9"/>
  <c r="AH651" i="9"/>
  <c r="AG651" i="9"/>
  <c r="AF651" i="9"/>
  <c r="AE651" i="9"/>
  <c r="AD651" i="9"/>
  <c r="AC651" i="9"/>
  <c r="AB651" i="9"/>
  <c r="AA651" i="9"/>
  <c r="Z651" i="9"/>
  <c r="Y651" i="9"/>
  <c r="X651" i="9"/>
  <c r="W651" i="9"/>
  <c r="V651" i="9"/>
  <c r="U651" i="9"/>
  <c r="T651" i="9"/>
  <c r="S651" i="9"/>
  <c r="R651" i="9"/>
  <c r="Q651" i="9"/>
  <c r="P651" i="9"/>
  <c r="O651" i="9"/>
  <c r="N651" i="9"/>
  <c r="M651" i="9"/>
  <c r="L651" i="9"/>
  <c r="K651" i="9"/>
  <c r="J651" i="9"/>
  <c r="I651" i="9"/>
  <c r="H651" i="9"/>
  <c r="G651" i="9"/>
  <c r="F651" i="9"/>
  <c r="E651" i="9"/>
  <c r="D651" i="9"/>
  <c r="C651" i="9"/>
  <c r="B651" i="9"/>
  <c r="A651" i="9"/>
  <c r="BD650" i="9"/>
  <c r="BC650" i="9"/>
  <c r="BB650" i="9"/>
  <c r="BA650" i="9"/>
  <c r="AZ650" i="9"/>
  <c r="AY650" i="9"/>
  <c r="AX650" i="9"/>
  <c r="AW650" i="9"/>
  <c r="AV650" i="9"/>
  <c r="AU650" i="9"/>
  <c r="AT650" i="9"/>
  <c r="AS650" i="9"/>
  <c r="AR650" i="9"/>
  <c r="AQ650" i="9"/>
  <c r="AP650" i="9"/>
  <c r="AN650" i="9"/>
  <c r="AM650" i="9"/>
  <c r="AL650" i="9"/>
  <c r="AK650" i="9"/>
  <c r="AJ650" i="9"/>
  <c r="AI650" i="9"/>
  <c r="AH650" i="9"/>
  <c r="AG650" i="9"/>
  <c r="AF650" i="9"/>
  <c r="AE650" i="9"/>
  <c r="AD650" i="9"/>
  <c r="AC650" i="9"/>
  <c r="AB650" i="9"/>
  <c r="AA650" i="9"/>
  <c r="Z650" i="9"/>
  <c r="Y650" i="9"/>
  <c r="X650" i="9"/>
  <c r="W650" i="9"/>
  <c r="V650" i="9"/>
  <c r="U650" i="9"/>
  <c r="T650" i="9"/>
  <c r="S650" i="9"/>
  <c r="R650" i="9"/>
  <c r="Q650" i="9"/>
  <c r="P650" i="9"/>
  <c r="O650" i="9"/>
  <c r="N650" i="9"/>
  <c r="M650" i="9"/>
  <c r="L650" i="9"/>
  <c r="K650" i="9"/>
  <c r="J650" i="9"/>
  <c r="I650" i="9"/>
  <c r="H650" i="9"/>
  <c r="G650" i="9"/>
  <c r="F650" i="9"/>
  <c r="E650" i="9"/>
  <c r="D650" i="9"/>
  <c r="C650" i="9"/>
  <c r="B650" i="9"/>
  <c r="A650" i="9"/>
  <c r="BM651" i="2"/>
  <c r="BL651" i="2"/>
  <c r="BM650" i="2"/>
  <c r="BL650" i="2"/>
  <c r="AO657" i="2" l="1"/>
  <c r="BA5" i="2"/>
  <c r="BA649" i="2"/>
  <c r="BD649" i="9"/>
  <c r="BC649" i="9"/>
  <c r="BB649" i="9"/>
  <c r="BA649" i="9"/>
  <c r="AZ649" i="9"/>
  <c r="AY649" i="9"/>
  <c r="AX649" i="9"/>
  <c r="AW649" i="9"/>
  <c r="AV649" i="9"/>
  <c r="AU649" i="9"/>
  <c r="AT649" i="9"/>
  <c r="AS649" i="9"/>
  <c r="AR649" i="9"/>
  <c r="AQ649" i="9"/>
  <c r="AP649" i="9"/>
  <c r="AN649" i="9"/>
  <c r="AM649" i="9"/>
  <c r="AL649" i="9"/>
  <c r="AK649" i="9"/>
  <c r="AJ649" i="9"/>
  <c r="AI649" i="9"/>
  <c r="AH649" i="9"/>
  <c r="AG649" i="9"/>
  <c r="AF649" i="9"/>
  <c r="AE649" i="9"/>
  <c r="AD649" i="9"/>
  <c r="AC649" i="9"/>
  <c r="AB649" i="9"/>
  <c r="AA649" i="9"/>
  <c r="Z649" i="9"/>
  <c r="Y649" i="9"/>
  <c r="X649" i="9"/>
  <c r="W649" i="9"/>
  <c r="V649" i="9"/>
  <c r="U649" i="9"/>
  <c r="T649" i="9"/>
  <c r="S649" i="9"/>
  <c r="R649" i="9"/>
  <c r="Q649" i="9"/>
  <c r="P649" i="9"/>
  <c r="O649" i="9"/>
  <c r="N649" i="9"/>
  <c r="M649" i="9"/>
  <c r="L649" i="9"/>
  <c r="K649" i="9"/>
  <c r="J649" i="9"/>
  <c r="I649" i="9"/>
  <c r="H649" i="9"/>
  <c r="G649" i="9"/>
  <c r="F649" i="9"/>
  <c r="E649" i="9"/>
  <c r="D649" i="9"/>
  <c r="C649" i="9"/>
  <c r="B649" i="9"/>
  <c r="A649" i="9"/>
  <c r="BD648" i="9" l="1"/>
  <c r="BC648" i="9"/>
  <c r="BB648" i="9"/>
  <c r="BA648" i="9"/>
  <c r="AZ648" i="9"/>
  <c r="AY648" i="9"/>
  <c r="AX648" i="9"/>
  <c r="AW648" i="9"/>
  <c r="AV648" i="9"/>
  <c r="AU648" i="9"/>
  <c r="AT648" i="9"/>
  <c r="AS648" i="9"/>
  <c r="AR648" i="9"/>
  <c r="AQ648" i="9"/>
  <c r="AP648" i="9"/>
  <c r="AN648" i="9"/>
  <c r="AM648" i="9"/>
  <c r="AL648" i="9"/>
  <c r="AK648" i="9"/>
  <c r="AJ648" i="9"/>
  <c r="AI648" i="9"/>
  <c r="AH648" i="9"/>
  <c r="AG648" i="9"/>
  <c r="AF648" i="9"/>
  <c r="AE648" i="9"/>
  <c r="AD648" i="9"/>
  <c r="AC648" i="9"/>
  <c r="AB648" i="9"/>
  <c r="AA648" i="9"/>
  <c r="Z648" i="9"/>
  <c r="Y648" i="9"/>
  <c r="X648" i="9"/>
  <c r="W648" i="9"/>
  <c r="V648" i="9"/>
  <c r="U648" i="9"/>
  <c r="T648" i="9"/>
  <c r="S648" i="9"/>
  <c r="R648" i="9"/>
  <c r="Q648" i="9"/>
  <c r="P648" i="9"/>
  <c r="O648" i="9"/>
  <c r="N648" i="9"/>
  <c r="M648" i="9"/>
  <c r="L648" i="9"/>
  <c r="K648" i="9"/>
  <c r="J648" i="9"/>
  <c r="I648" i="9"/>
  <c r="H648" i="9"/>
  <c r="G648" i="9"/>
  <c r="F648" i="9"/>
  <c r="E648" i="9"/>
  <c r="D648" i="9"/>
  <c r="C648" i="9"/>
  <c r="B648" i="9"/>
  <c r="A648" i="9"/>
  <c r="BD647" i="9" l="1"/>
  <c r="BC647" i="9"/>
  <c r="BB647" i="9"/>
  <c r="BA647" i="9"/>
  <c r="AZ647" i="9"/>
  <c r="AY647" i="9"/>
  <c r="AX647" i="9"/>
  <c r="AW647" i="9"/>
  <c r="AV647" i="9"/>
  <c r="AU647" i="9"/>
  <c r="AT647" i="9"/>
  <c r="AS647" i="9"/>
  <c r="AR647" i="9"/>
  <c r="AQ647" i="9"/>
  <c r="AP647" i="9"/>
  <c r="AN647" i="9"/>
  <c r="AM647" i="9"/>
  <c r="AL647" i="9"/>
  <c r="AK647" i="9"/>
  <c r="AJ647" i="9"/>
  <c r="AI647" i="9"/>
  <c r="AH647" i="9"/>
  <c r="AG647" i="9"/>
  <c r="AF647" i="9"/>
  <c r="AE647" i="9"/>
  <c r="AD647" i="9"/>
  <c r="AC647" i="9"/>
  <c r="AB647" i="9"/>
  <c r="AA647" i="9"/>
  <c r="Z647" i="9"/>
  <c r="Y647" i="9"/>
  <c r="X647" i="9"/>
  <c r="W647" i="9"/>
  <c r="V647" i="9"/>
  <c r="U647" i="9"/>
  <c r="T647" i="9"/>
  <c r="S647" i="9"/>
  <c r="R647" i="9"/>
  <c r="Q647" i="9"/>
  <c r="P647" i="9"/>
  <c r="O647" i="9"/>
  <c r="N647" i="9"/>
  <c r="M647" i="9"/>
  <c r="L647" i="9"/>
  <c r="K647" i="9"/>
  <c r="J647" i="9"/>
  <c r="I647" i="9"/>
  <c r="H647" i="9"/>
  <c r="G647" i="9"/>
  <c r="F647" i="9"/>
  <c r="E647" i="9"/>
  <c r="D647" i="9"/>
  <c r="C647" i="9"/>
  <c r="B647" i="9"/>
  <c r="A647" i="9"/>
  <c r="BD646" i="9"/>
  <c r="BC646" i="9"/>
  <c r="BB646" i="9"/>
  <c r="BA646" i="9"/>
  <c r="AZ646" i="9"/>
  <c r="AY646" i="9"/>
  <c r="AX646" i="9"/>
  <c r="AW646" i="9"/>
  <c r="AV646" i="9"/>
  <c r="AU646" i="9"/>
  <c r="AT646" i="9"/>
  <c r="AS646" i="9"/>
  <c r="AR646" i="9"/>
  <c r="AQ646" i="9"/>
  <c r="AP646" i="9"/>
  <c r="AN646" i="9"/>
  <c r="AM646" i="9"/>
  <c r="AL646" i="9"/>
  <c r="AK646" i="9"/>
  <c r="AJ646" i="9"/>
  <c r="AI646" i="9"/>
  <c r="AH646" i="9"/>
  <c r="AG646" i="9"/>
  <c r="AF646" i="9"/>
  <c r="AE646" i="9"/>
  <c r="AD646" i="9"/>
  <c r="AC646" i="9"/>
  <c r="AB646" i="9"/>
  <c r="AA646" i="9"/>
  <c r="Z646" i="9"/>
  <c r="Y646" i="9"/>
  <c r="X646" i="9"/>
  <c r="W646" i="9"/>
  <c r="V646" i="9"/>
  <c r="U646" i="9"/>
  <c r="T646" i="9"/>
  <c r="S646" i="9"/>
  <c r="R646" i="9"/>
  <c r="Q646" i="9"/>
  <c r="P646" i="9"/>
  <c r="O646" i="9"/>
  <c r="N646" i="9"/>
  <c r="M646" i="9"/>
  <c r="L646" i="9"/>
  <c r="K646" i="9"/>
  <c r="J646" i="9"/>
  <c r="I646" i="9"/>
  <c r="H646" i="9"/>
  <c r="G646" i="9"/>
  <c r="F646" i="9"/>
  <c r="E646" i="9"/>
  <c r="D646" i="9"/>
  <c r="C646" i="9"/>
  <c r="B646" i="9"/>
  <c r="A646" i="9"/>
  <c r="BD645" i="9"/>
  <c r="BC645" i="9"/>
  <c r="BB645" i="9"/>
  <c r="BA645" i="9"/>
  <c r="AZ645" i="9"/>
  <c r="AY645" i="9"/>
  <c r="AX645" i="9"/>
  <c r="AW645" i="9"/>
  <c r="AV645" i="9"/>
  <c r="AU645" i="9"/>
  <c r="AT645" i="9"/>
  <c r="AS645" i="9"/>
  <c r="AR645" i="9"/>
  <c r="AQ645" i="9"/>
  <c r="AP645" i="9"/>
  <c r="AN645" i="9"/>
  <c r="AM645" i="9"/>
  <c r="AL645" i="9"/>
  <c r="AK645" i="9"/>
  <c r="AJ645" i="9"/>
  <c r="AI645" i="9"/>
  <c r="AH645" i="9"/>
  <c r="AG645" i="9"/>
  <c r="AF645" i="9"/>
  <c r="AE645" i="9"/>
  <c r="AD645" i="9"/>
  <c r="AC645" i="9"/>
  <c r="AB645" i="9"/>
  <c r="AA645" i="9"/>
  <c r="Z645" i="9"/>
  <c r="Y645" i="9"/>
  <c r="X645" i="9"/>
  <c r="W645" i="9"/>
  <c r="V645" i="9"/>
  <c r="U645" i="9"/>
  <c r="T645" i="9"/>
  <c r="S645" i="9"/>
  <c r="R645" i="9"/>
  <c r="Q645" i="9"/>
  <c r="P645" i="9"/>
  <c r="O645" i="9"/>
  <c r="N645" i="9"/>
  <c r="M645" i="9"/>
  <c r="L645" i="9"/>
  <c r="K645" i="9"/>
  <c r="J645" i="9"/>
  <c r="I645" i="9"/>
  <c r="H645" i="9"/>
  <c r="G645" i="9"/>
  <c r="F645" i="9"/>
  <c r="E645" i="9"/>
  <c r="D645" i="9"/>
  <c r="C645" i="9"/>
  <c r="B645" i="9"/>
  <c r="A645" i="9"/>
  <c r="BM646" i="2"/>
  <c r="BL646" i="2"/>
  <c r="BM645" i="2"/>
  <c r="BL645" i="2"/>
  <c r="BD644" i="9" l="1"/>
  <c r="BC644" i="9"/>
  <c r="BB644" i="9"/>
  <c r="BA644" i="9"/>
  <c r="AZ644" i="9"/>
  <c r="AY644" i="9"/>
  <c r="AX644" i="9"/>
  <c r="AW644" i="9"/>
  <c r="AV644" i="9"/>
  <c r="AU644" i="9"/>
  <c r="AT644" i="9"/>
  <c r="AS644" i="9"/>
  <c r="AR644" i="9"/>
  <c r="AQ644" i="9"/>
  <c r="AP644" i="9"/>
  <c r="AN644" i="9"/>
  <c r="AM644" i="9"/>
  <c r="AL644" i="9"/>
  <c r="AK644" i="9"/>
  <c r="AJ644" i="9"/>
  <c r="AI644" i="9"/>
  <c r="AH644" i="9"/>
  <c r="AG644" i="9"/>
  <c r="AF644" i="9"/>
  <c r="AE644" i="9"/>
  <c r="AD644" i="9"/>
  <c r="AC644" i="9"/>
  <c r="AB644" i="9"/>
  <c r="AA644" i="9"/>
  <c r="Z644" i="9"/>
  <c r="Y644" i="9"/>
  <c r="X644" i="9"/>
  <c r="W644" i="9"/>
  <c r="V644" i="9"/>
  <c r="U644" i="9"/>
  <c r="T644" i="9"/>
  <c r="S644" i="9"/>
  <c r="R644" i="9"/>
  <c r="Q644" i="9"/>
  <c r="P644" i="9"/>
  <c r="O644" i="9"/>
  <c r="N644" i="9"/>
  <c r="M644" i="9"/>
  <c r="L644" i="9"/>
  <c r="K644" i="9"/>
  <c r="J644" i="9"/>
  <c r="I644" i="9"/>
  <c r="H644" i="9"/>
  <c r="G644" i="9"/>
  <c r="F644" i="9"/>
  <c r="E644" i="9"/>
  <c r="D644" i="9"/>
  <c r="C644" i="9"/>
  <c r="B644" i="9"/>
  <c r="A644" i="9"/>
  <c r="BA644" i="2"/>
  <c r="BD643" i="9" l="1"/>
  <c r="BC643" i="9"/>
  <c r="BB643" i="9"/>
  <c r="BA643" i="9"/>
  <c r="AZ643" i="9"/>
  <c r="AY643" i="9"/>
  <c r="AX643" i="9"/>
  <c r="AW643" i="9"/>
  <c r="AV643" i="9"/>
  <c r="AU643" i="9"/>
  <c r="AT643" i="9"/>
  <c r="AS643" i="9"/>
  <c r="AR643" i="9"/>
  <c r="AQ643" i="9"/>
  <c r="AP643" i="9"/>
  <c r="AN643" i="9"/>
  <c r="AM643" i="9"/>
  <c r="AL643" i="9"/>
  <c r="AK643" i="9"/>
  <c r="AJ643" i="9"/>
  <c r="AI643" i="9"/>
  <c r="AH643" i="9"/>
  <c r="AG643" i="9"/>
  <c r="AF643" i="9"/>
  <c r="AE643" i="9"/>
  <c r="AD643" i="9"/>
  <c r="AC643" i="9"/>
  <c r="AB643" i="9"/>
  <c r="AA643" i="9"/>
  <c r="Z643" i="9"/>
  <c r="Y643" i="9"/>
  <c r="X643" i="9"/>
  <c r="W643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D643" i="9"/>
  <c r="C643" i="9"/>
  <c r="B643" i="9"/>
  <c r="A643" i="9"/>
  <c r="BD460" i="9"/>
  <c r="BD461" i="9"/>
  <c r="BD462" i="9"/>
  <c r="BD463" i="9"/>
  <c r="BD464" i="9"/>
  <c r="BD465" i="9"/>
  <c r="BD466" i="9"/>
  <c r="BD467" i="9"/>
  <c r="BD468" i="9"/>
  <c r="BD469" i="9"/>
  <c r="BD470" i="9"/>
  <c r="BD471" i="9"/>
  <c r="BD472" i="9"/>
  <c r="BD473" i="9"/>
  <c r="BD474" i="9"/>
  <c r="BD475" i="9"/>
  <c r="BD476" i="9"/>
  <c r="BD477" i="9"/>
  <c r="BD478" i="9"/>
  <c r="BD479" i="9"/>
  <c r="BD480" i="9"/>
  <c r="BD481" i="9"/>
  <c r="BD482" i="9"/>
  <c r="BD483" i="9"/>
  <c r="BD484" i="9"/>
  <c r="BD485" i="9"/>
  <c r="BD486" i="9"/>
  <c r="BD487" i="9"/>
  <c r="BD488" i="9"/>
  <c r="BD489" i="9"/>
  <c r="BD490" i="9"/>
  <c r="BD491" i="9"/>
  <c r="BD492" i="9"/>
  <c r="BD493" i="9"/>
  <c r="BD494" i="9"/>
  <c r="BD495" i="9"/>
  <c r="BD496" i="9"/>
  <c r="BD497" i="9"/>
  <c r="BD498" i="9"/>
  <c r="BD499" i="9"/>
  <c r="BD500" i="9"/>
  <c r="BD501" i="9"/>
  <c r="BD502" i="9"/>
  <c r="BD503" i="9"/>
  <c r="BD504" i="9"/>
  <c r="BD505" i="9"/>
  <c r="BD506" i="9"/>
  <c r="BD507" i="9"/>
  <c r="BD508" i="9"/>
  <c r="BD509" i="9"/>
  <c r="BD510" i="9"/>
  <c r="BD511" i="9"/>
  <c r="BD512" i="9"/>
  <c r="BD513" i="9"/>
  <c r="BD514" i="9"/>
  <c r="BD515" i="9"/>
  <c r="BD516" i="9"/>
  <c r="BD517" i="9"/>
  <c r="BD518" i="9"/>
  <c r="BD519" i="9"/>
  <c r="BD520" i="9"/>
  <c r="BD521" i="9"/>
  <c r="BD522" i="9"/>
  <c r="BD523" i="9"/>
  <c r="BD524" i="9"/>
  <c r="BD525" i="9"/>
  <c r="BD526" i="9"/>
  <c r="BD527" i="9"/>
  <c r="BD528" i="9"/>
  <c r="BD529" i="9"/>
  <c r="BD530" i="9"/>
  <c r="BD531" i="9"/>
  <c r="BD532" i="9"/>
  <c r="BD533" i="9"/>
  <c r="BD534" i="9"/>
  <c r="BD535" i="9"/>
  <c r="BD536" i="9"/>
  <c r="BD537" i="9"/>
  <c r="BD538" i="9"/>
  <c r="BD539" i="9"/>
  <c r="BD540" i="9"/>
  <c r="BD541" i="9"/>
  <c r="BD542" i="9"/>
  <c r="BD543" i="9"/>
  <c r="BD544" i="9"/>
  <c r="BD545" i="9"/>
  <c r="BD546" i="9"/>
  <c r="BD547" i="9"/>
  <c r="BD548" i="9"/>
  <c r="BD549" i="9"/>
  <c r="BD550" i="9"/>
  <c r="BD551" i="9"/>
  <c r="BD552" i="9"/>
  <c r="BD553" i="9"/>
  <c r="BD554" i="9"/>
  <c r="BD555" i="9"/>
  <c r="BD556" i="9"/>
  <c r="BD557" i="9"/>
  <c r="BD558" i="9"/>
  <c r="BD559" i="9"/>
  <c r="BD560" i="9"/>
  <c r="BD561" i="9"/>
  <c r="BD562" i="9"/>
  <c r="BD563" i="9"/>
  <c r="BD564" i="9"/>
  <c r="BD565" i="9"/>
  <c r="BD566" i="9"/>
  <c r="BD567" i="9"/>
  <c r="BD568" i="9"/>
  <c r="BD569" i="9"/>
  <c r="BD570" i="9"/>
  <c r="BD571" i="9"/>
  <c r="BD572" i="9"/>
  <c r="BD573" i="9"/>
  <c r="BD574" i="9"/>
  <c r="BD575" i="9"/>
  <c r="BD576" i="9"/>
  <c r="BD577" i="9"/>
  <c r="BD578" i="9"/>
  <c r="BD579" i="9"/>
  <c r="BD580" i="9"/>
  <c r="BD581" i="9"/>
  <c r="BD582" i="9"/>
  <c r="BD583" i="9"/>
  <c r="BD584" i="9"/>
  <c r="BD585" i="9"/>
  <c r="BD586" i="9"/>
  <c r="BD587" i="9"/>
  <c r="BD588" i="9"/>
  <c r="BD589" i="9"/>
  <c r="BD590" i="9"/>
  <c r="BD591" i="9"/>
  <c r="BD592" i="9"/>
  <c r="BD593" i="9"/>
  <c r="BD594" i="9"/>
  <c r="BD595" i="9"/>
  <c r="BD596" i="9"/>
  <c r="BD597" i="9"/>
  <c r="BD598" i="9"/>
  <c r="BD599" i="9"/>
  <c r="BD600" i="9"/>
  <c r="BD601" i="9"/>
  <c r="BD602" i="9"/>
  <c r="BD603" i="9"/>
  <c r="BD604" i="9"/>
  <c r="BD605" i="9"/>
  <c r="BD606" i="9"/>
  <c r="BD607" i="9"/>
  <c r="BD608" i="9"/>
  <c r="BD609" i="9"/>
  <c r="BD610" i="9"/>
  <c r="BD611" i="9"/>
  <c r="BD612" i="9"/>
  <c r="BD613" i="9"/>
  <c r="BD614" i="9"/>
  <c r="BD615" i="9"/>
  <c r="BD616" i="9"/>
  <c r="BD617" i="9"/>
  <c r="BD618" i="9"/>
  <c r="BD619" i="9"/>
  <c r="BD620" i="9"/>
  <c r="BD621" i="9"/>
  <c r="BD622" i="9"/>
  <c r="BD623" i="9"/>
  <c r="BD624" i="9"/>
  <c r="BD625" i="9"/>
  <c r="BD626" i="9"/>
  <c r="BD627" i="9"/>
  <c r="BD628" i="9"/>
  <c r="BD629" i="9"/>
  <c r="BD630" i="9"/>
  <c r="BD631" i="9"/>
  <c r="BD632" i="9"/>
  <c r="BD633" i="9"/>
  <c r="BD634" i="9"/>
  <c r="BD635" i="9"/>
  <c r="BD636" i="9"/>
  <c r="BD637" i="9"/>
  <c r="BD638" i="9"/>
  <c r="BD639" i="9"/>
  <c r="BD640" i="9"/>
  <c r="BD641" i="9"/>
  <c r="BD642" i="9"/>
  <c r="BD459" i="9"/>
  <c r="BD4" i="9"/>
  <c r="BD657" i="2"/>
  <c r="BD643" i="2"/>
  <c r="BD13" i="2"/>
  <c r="BD11" i="9" s="1"/>
  <c r="BD657" i="9" l="1"/>
  <c r="BC642" i="9"/>
  <c r="BB642" i="9"/>
  <c r="BA642" i="9"/>
  <c r="AZ642" i="9"/>
  <c r="AY642" i="9"/>
  <c r="AX642" i="9"/>
  <c r="AW642" i="9"/>
  <c r="AV642" i="9"/>
  <c r="AU642" i="9"/>
  <c r="AT642" i="9"/>
  <c r="AS642" i="9"/>
  <c r="AR642" i="9"/>
  <c r="AQ642" i="9"/>
  <c r="AP642" i="9"/>
  <c r="AN642" i="9"/>
  <c r="AM642" i="9"/>
  <c r="AL642" i="9"/>
  <c r="AK642" i="9"/>
  <c r="AJ642" i="9"/>
  <c r="AI642" i="9"/>
  <c r="AH642" i="9"/>
  <c r="AG642" i="9"/>
  <c r="AF642" i="9"/>
  <c r="AE642" i="9"/>
  <c r="AD642" i="9"/>
  <c r="AC642" i="9"/>
  <c r="AB642" i="9"/>
  <c r="AA642" i="9"/>
  <c r="Z642" i="9"/>
  <c r="Y642" i="9"/>
  <c r="X642" i="9"/>
  <c r="W642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D642" i="9"/>
  <c r="C642" i="9"/>
  <c r="B642" i="9"/>
  <c r="A642" i="9"/>
  <c r="BC641" i="9"/>
  <c r="BB641" i="9"/>
  <c r="BA641" i="9"/>
  <c r="AZ641" i="9"/>
  <c r="AY641" i="9"/>
  <c r="AX641" i="9"/>
  <c r="AW641" i="9"/>
  <c r="AV641" i="9"/>
  <c r="AU641" i="9"/>
  <c r="AT641" i="9"/>
  <c r="AS641" i="9"/>
  <c r="AR641" i="9"/>
  <c r="AQ641" i="9"/>
  <c r="AP641" i="9"/>
  <c r="AN641" i="9"/>
  <c r="AM641" i="9"/>
  <c r="AL641" i="9"/>
  <c r="AK641" i="9"/>
  <c r="AJ641" i="9"/>
  <c r="AI641" i="9"/>
  <c r="AH641" i="9"/>
  <c r="AG641" i="9"/>
  <c r="AF641" i="9"/>
  <c r="AE641" i="9"/>
  <c r="AD641" i="9"/>
  <c r="AC641" i="9"/>
  <c r="AB641" i="9"/>
  <c r="AA641" i="9"/>
  <c r="Z641" i="9"/>
  <c r="Y641" i="9"/>
  <c r="X641" i="9"/>
  <c r="W641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D641" i="9"/>
  <c r="C641" i="9"/>
  <c r="B641" i="9"/>
  <c r="A641" i="9"/>
  <c r="BC640" i="9"/>
  <c r="BB640" i="9"/>
  <c r="BA640" i="9"/>
  <c r="AZ640" i="9"/>
  <c r="AY640" i="9"/>
  <c r="AX640" i="9"/>
  <c r="AW640" i="9"/>
  <c r="AV640" i="9"/>
  <c r="AU640" i="9"/>
  <c r="AT640" i="9"/>
  <c r="AS640" i="9"/>
  <c r="AR640" i="9"/>
  <c r="AQ640" i="9"/>
  <c r="AP640" i="9"/>
  <c r="AN640" i="9"/>
  <c r="AM640" i="9"/>
  <c r="AL640" i="9"/>
  <c r="AK640" i="9"/>
  <c r="AJ640" i="9"/>
  <c r="AI640" i="9"/>
  <c r="AH640" i="9"/>
  <c r="AG640" i="9"/>
  <c r="AF640" i="9"/>
  <c r="AE640" i="9"/>
  <c r="AD640" i="9"/>
  <c r="AC640" i="9"/>
  <c r="AB640" i="9"/>
  <c r="AA640" i="9"/>
  <c r="Z640" i="9"/>
  <c r="Y640" i="9"/>
  <c r="X640" i="9"/>
  <c r="W640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D640" i="9"/>
  <c r="C640" i="9"/>
  <c r="B640" i="9"/>
  <c r="A640" i="9"/>
  <c r="BC639" i="9"/>
  <c r="BB639" i="9"/>
  <c r="BA639" i="9"/>
  <c r="AZ639" i="9"/>
  <c r="AY639" i="9"/>
  <c r="AX639" i="9"/>
  <c r="AW639" i="9"/>
  <c r="AV639" i="9"/>
  <c r="AU639" i="9"/>
  <c r="AT639" i="9"/>
  <c r="AS639" i="9"/>
  <c r="AR639" i="9"/>
  <c r="AQ639" i="9"/>
  <c r="AP639" i="9"/>
  <c r="AN639" i="9"/>
  <c r="AM639" i="9"/>
  <c r="AL639" i="9"/>
  <c r="AK639" i="9"/>
  <c r="AJ639" i="9"/>
  <c r="AI639" i="9"/>
  <c r="AH639" i="9"/>
  <c r="AG639" i="9"/>
  <c r="AF639" i="9"/>
  <c r="AE639" i="9"/>
  <c r="AD639" i="9"/>
  <c r="AC639" i="9"/>
  <c r="AB639" i="9"/>
  <c r="AA639" i="9"/>
  <c r="Z639" i="9"/>
  <c r="Y639" i="9"/>
  <c r="X639" i="9"/>
  <c r="W639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D639" i="9"/>
  <c r="C639" i="9"/>
  <c r="B639" i="9"/>
  <c r="A639" i="9"/>
  <c r="BM642" i="2"/>
  <c r="BL642" i="2"/>
  <c r="BM641" i="2"/>
  <c r="BL641" i="2"/>
  <c r="BM640" i="2" l="1"/>
  <c r="BL640" i="2"/>
  <c r="BM639" i="2"/>
  <c r="BL639" i="2"/>
  <c r="BC638" i="9" l="1"/>
  <c r="BB638" i="9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C5" i="2"/>
  <c r="BC638" i="2"/>
  <c r="BC637" i="9" l="1"/>
  <c r="BB637" i="9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C636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M637" i="2"/>
  <c r="BL637" i="2"/>
  <c r="BM636" i="2"/>
  <c r="BL636" i="2"/>
  <c r="BC635" i="9" l="1"/>
  <c r="BB635" i="9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C634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C633" i="9" l="1"/>
  <c r="BB633" i="9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C632" i="9" l="1"/>
  <c r="BB632" i="9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C631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M632" i="2"/>
  <c r="BL632" i="2"/>
  <c r="BM631" i="2"/>
  <c r="BL631" i="2"/>
  <c r="BC630" i="9" l="1"/>
  <c r="BB630" i="9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C629" i="9" l="1"/>
  <c r="BB629" i="9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C629" i="2"/>
  <c r="BC628" i="9" l="1"/>
  <c r="BB628" i="9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C627" i="9"/>
  <c r="BB627" i="9"/>
  <c r="BA627" i="9"/>
  <c r="AZ627" i="9"/>
  <c r="AY627" i="9"/>
  <c r="AX627" i="9"/>
  <c r="AW627" i="9"/>
  <c r="AV627" i="9"/>
  <c r="AU627" i="9"/>
  <c r="AT627" i="9"/>
  <c r="AS627" i="9"/>
  <c r="AR627" i="9"/>
  <c r="AQ627" i="9"/>
  <c r="AP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Y5" i="2"/>
  <c r="AY627" i="2"/>
  <c r="BC626" i="9" l="1"/>
  <c r="BB626" i="9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C625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C624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C622" i="9"/>
  <c r="BB622" i="9"/>
  <c r="BA622" i="9"/>
  <c r="AZ622" i="9"/>
  <c r="AX622" i="9"/>
  <c r="AW622" i="9"/>
  <c r="AV622" i="9"/>
  <c r="AU622" i="9"/>
  <c r="AT622" i="9"/>
  <c r="AS622" i="9"/>
  <c r="AR622" i="9"/>
  <c r="AQ622" i="9"/>
  <c r="AP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C621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C620" i="9"/>
  <c r="BB620" i="9"/>
  <c r="AZ620" i="9"/>
  <c r="AY620" i="9"/>
  <c r="AX620" i="9"/>
  <c r="AW620" i="9"/>
  <c r="AV620" i="9"/>
  <c r="AU620" i="9"/>
  <c r="AT620" i="9"/>
  <c r="AS620" i="9"/>
  <c r="AR620" i="9"/>
  <c r="AQ620" i="9"/>
  <c r="AP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C623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BA620" i="2"/>
  <c r="BA620" i="9" s="1"/>
  <c r="BM624" i="2"/>
  <c r="BL624" i="2"/>
  <c r="BM623" i="2"/>
  <c r="BL623" i="2"/>
  <c r="AY622" i="2"/>
  <c r="AY622" i="9" s="1"/>
  <c r="BC619" i="9"/>
  <c r="BB619" i="9"/>
  <c r="AZ619" i="9"/>
  <c r="AY619" i="9"/>
  <c r="AX619" i="9"/>
  <c r="AW619" i="9"/>
  <c r="AV619" i="9"/>
  <c r="AU619" i="9"/>
  <c r="AT619" i="9"/>
  <c r="AS619" i="9"/>
  <c r="AR619" i="9"/>
  <c r="AQ619" i="9"/>
  <c r="AP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BA619" i="2"/>
  <c r="BA619" i="9" s="1"/>
  <c r="BB618" i="9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C618" i="2"/>
  <c r="BC618" i="9" s="1"/>
  <c r="BC617" i="9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C616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L617" i="2"/>
  <c r="BM617" i="2"/>
  <c r="BM616" i="2"/>
  <c r="BL616" i="2"/>
  <c r="BC615" i="9"/>
  <c r="BB615" i="9"/>
  <c r="AZ615" i="9"/>
  <c r="AY615" i="9"/>
  <c r="AX615" i="9"/>
  <c r="AW615" i="9"/>
  <c r="AV615" i="9"/>
  <c r="AU615" i="9"/>
  <c r="AT615" i="9"/>
  <c r="AS615" i="9"/>
  <c r="AR615" i="9"/>
  <c r="AQ615" i="9"/>
  <c r="AP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BA13" i="2"/>
  <c r="BA11" i="9" s="1"/>
  <c r="AZ582" i="2"/>
  <c r="AZ585" i="2"/>
  <c r="AZ586" i="2"/>
  <c r="AZ587" i="2"/>
  <c r="AZ588" i="2"/>
  <c r="AZ588" i="9" s="1"/>
  <c r="AZ591" i="2"/>
  <c r="BA615" i="2"/>
  <c r="BA615" i="9" s="1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609" i="9"/>
  <c r="BA610" i="9"/>
  <c r="BA611" i="9"/>
  <c r="BA612" i="9"/>
  <c r="BA613" i="9"/>
  <c r="BA614" i="9"/>
  <c r="BA459" i="9"/>
  <c r="BB614" i="9"/>
  <c r="AZ614" i="9"/>
  <c r="AY614" i="9"/>
  <c r="AX614" i="9"/>
  <c r="AW614" i="9"/>
  <c r="AV614" i="9"/>
  <c r="AU614" i="9"/>
  <c r="AT614" i="9"/>
  <c r="AS614" i="9"/>
  <c r="AR614" i="9"/>
  <c r="AQ614" i="9"/>
  <c r="AP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C614" i="2"/>
  <c r="BC614" i="9" s="1"/>
  <c r="BC613" i="9"/>
  <c r="BB613" i="9"/>
  <c r="AZ613" i="9"/>
  <c r="AY613" i="9"/>
  <c r="AX613" i="9"/>
  <c r="AW613" i="9"/>
  <c r="AU613" i="9"/>
  <c r="AT613" i="9"/>
  <c r="AS613" i="9"/>
  <c r="AR613" i="9"/>
  <c r="AQ613" i="9"/>
  <c r="AP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V6" i="2"/>
  <c r="AV4" i="9" s="1"/>
  <c r="AV613" i="2"/>
  <c r="AV613" i="9" s="1"/>
  <c r="BC612" i="9"/>
  <c r="BB612" i="9"/>
  <c r="AZ612" i="9"/>
  <c r="AX612" i="9"/>
  <c r="AW612" i="9"/>
  <c r="AV612" i="9"/>
  <c r="AU612" i="9"/>
  <c r="AT612" i="9"/>
  <c r="AS612" i="9"/>
  <c r="AR612" i="9"/>
  <c r="AQ612" i="9"/>
  <c r="AP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Y612" i="2"/>
  <c r="AY612" i="9" s="1"/>
  <c r="BC611" i="9"/>
  <c r="BB611" i="9"/>
  <c r="AY611" i="9"/>
  <c r="AX611" i="9"/>
  <c r="AW611" i="9"/>
  <c r="AV611" i="9"/>
  <c r="AU611" i="9"/>
  <c r="AT611" i="9"/>
  <c r="AS611" i="9"/>
  <c r="AR611" i="9"/>
  <c r="AQ611" i="9"/>
  <c r="AP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C610" i="9"/>
  <c r="BB610" i="9"/>
  <c r="AY610" i="9"/>
  <c r="AX610" i="9"/>
  <c r="AW610" i="9"/>
  <c r="AU610" i="9"/>
  <c r="AT610" i="9"/>
  <c r="AS610" i="9"/>
  <c r="AR610" i="9"/>
  <c r="AQ610" i="9"/>
  <c r="AP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V610" i="2"/>
  <c r="AV610" i="9" s="1"/>
  <c r="BC609" i="9"/>
  <c r="AY609" i="9"/>
  <c r="AX609" i="9"/>
  <c r="AW609" i="9"/>
  <c r="AV609" i="9"/>
  <c r="AU609" i="9"/>
  <c r="AT609" i="9"/>
  <c r="AS609" i="9"/>
  <c r="AR609" i="9"/>
  <c r="AQ609" i="9"/>
  <c r="AP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B609" i="2"/>
  <c r="BB609" i="9" s="1"/>
  <c r="BB460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606" i="9"/>
  <c r="BB607" i="9"/>
  <c r="BB608" i="9"/>
  <c r="BB459" i="9"/>
  <c r="BB13" i="2"/>
  <c r="BB657" i="2" s="1"/>
  <c r="BC608" i="9"/>
  <c r="AY608" i="9"/>
  <c r="AX608" i="9"/>
  <c r="AW608" i="9"/>
  <c r="AV608" i="9"/>
  <c r="AU608" i="9"/>
  <c r="AT608" i="9"/>
  <c r="AS608" i="9"/>
  <c r="AR608" i="9"/>
  <c r="AQ608" i="9"/>
  <c r="AP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C607" i="9"/>
  <c r="AY607" i="9"/>
  <c r="AX607" i="9"/>
  <c r="AW607" i="9"/>
  <c r="AV607" i="9"/>
  <c r="AU607" i="9"/>
  <c r="AT607" i="9"/>
  <c r="AS607" i="9"/>
  <c r="AR607" i="9"/>
  <c r="AQ607" i="9"/>
  <c r="AP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M608" i="2"/>
  <c r="BL608" i="2"/>
  <c r="BM607" i="2"/>
  <c r="BL607" i="2"/>
  <c r="BC13" i="2"/>
  <c r="BC11" i="9" s="1"/>
  <c r="BC4" i="9"/>
  <c r="AY606" i="9"/>
  <c r="AX606" i="9"/>
  <c r="AW606" i="9"/>
  <c r="AV606" i="9"/>
  <c r="AU606" i="9"/>
  <c r="AT606" i="9"/>
  <c r="AS606" i="9"/>
  <c r="AR606" i="9"/>
  <c r="AQ606" i="9"/>
  <c r="AP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C461" i="9"/>
  <c r="BC462" i="9"/>
  <c r="BC463" i="9"/>
  <c r="BC464" i="9"/>
  <c r="BC465" i="9"/>
  <c r="BC466" i="9"/>
  <c r="BC467" i="9"/>
  <c r="BC468" i="9"/>
  <c r="BC469" i="9"/>
  <c r="BC470" i="9"/>
  <c r="BC471" i="9"/>
  <c r="BC472" i="9"/>
  <c r="BC473" i="9"/>
  <c r="BC474" i="9"/>
  <c r="BC475" i="9"/>
  <c r="BC476" i="9"/>
  <c r="BC477" i="9"/>
  <c r="BC478" i="9"/>
  <c r="BC479" i="9"/>
  <c r="BC480" i="9"/>
  <c r="BC481" i="9"/>
  <c r="BC482" i="9"/>
  <c r="BC483" i="9"/>
  <c r="BC484" i="9"/>
  <c r="BC485" i="9"/>
  <c r="BC486" i="9"/>
  <c r="BC487" i="9"/>
  <c r="BC488" i="9"/>
  <c r="BC489" i="9"/>
  <c r="BC490" i="9"/>
  <c r="BC491" i="9"/>
  <c r="BC492" i="9"/>
  <c r="BC493" i="9"/>
  <c r="BC494" i="9"/>
  <c r="BC495" i="9"/>
  <c r="BC496" i="9"/>
  <c r="BC497" i="9"/>
  <c r="BC498" i="9"/>
  <c r="BC499" i="9"/>
  <c r="BC500" i="9"/>
  <c r="BC501" i="9"/>
  <c r="BC502" i="9"/>
  <c r="BC503" i="9"/>
  <c r="BC504" i="9"/>
  <c r="BC505" i="9"/>
  <c r="BC506" i="9"/>
  <c r="BC507" i="9"/>
  <c r="BC508" i="9"/>
  <c r="BC509" i="9"/>
  <c r="BC510" i="9"/>
  <c r="BC511" i="9"/>
  <c r="BC512" i="9"/>
  <c r="BC513" i="9"/>
  <c r="BC514" i="9"/>
  <c r="BC515" i="9"/>
  <c r="BC516" i="9"/>
  <c r="BC517" i="9"/>
  <c r="BC518" i="9"/>
  <c r="BC519" i="9"/>
  <c r="BC520" i="9"/>
  <c r="BC521" i="9"/>
  <c r="BC522" i="9"/>
  <c r="BC523" i="9"/>
  <c r="BC524" i="9"/>
  <c r="BC525" i="9"/>
  <c r="BC526" i="9"/>
  <c r="BC527" i="9"/>
  <c r="BC528" i="9"/>
  <c r="BC529" i="9"/>
  <c r="BC530" i="9"/>
  <c r="BC531" i="9"/>
  <c r="BC532" i="9"/>
  <c r="BC533" i="9"/>
  <c r="BC534" i="9"/>
  <c r="BC535" i="9"/>
  <c r="BC536" i="9"/>
  <c r="BC537" i="9"/>
  <c r="BC538" i="9"/>
  <c r="BC539" i="9"/>
  <c r="BC540" i="9"/>
  <c r="BC541" i="9"/>
  <c r="BC542" i="9"/>
  <c r="BC543" i="9"/>
  <c r="BC544" i="9"/>
  <c r="BC545" i="9"/>
  <c r="BC546" i="9"/>
  <c r="BC547" i="9"/>
  <c r="BC548" i="9"/>
  <c r="BC549" i="9"/>
  <c r="BC550" i="9"/>
  <c r="BC551" i="9"/>
  <c r="BC552" i="9"/>
  <c r="BC553" i="9"/>
  <c r="BC554" i="9"/>
  <c r="BC555" i="9"/>
  <c r="BC556" i="9"/>
  <c r="BC557" i="9"/>
  <c r="BC558" i="9"/>
  <c r="BC559" i="9"/>
  <c r="BC560" i="9"/>
  <c r="BC561" i="9"/>
  <c r="BC562" i="9"/>
  <c r="BC563" i="9"/>
  <c r="BC564" i="9"/>
  <c r="BC565" i="9"/>
  <c r="BC566" i="9"/>
  <c r="BC567" i="9"/>
  <c r="BC568" i="9"/>
  <c r="BC569" i="9"/>
  <c r="BC570" i="9"/>
  <c r="BC571" i="9"/>
  <c r="BC572" i="9"/>
  <c r="BC573" i="9"/>
  <c r="BC574" i="9"/>
  <c r="BC575" i="9"/>
  <c r="BC576" i="9"/>
  <c r="BC577" i="9"/>
  <c r="BC578" i="9"/>
  <c r="BC579" i="9"/>
  <c r="BC580" i="9"/>
  <c r="BC581" i="9"/>
  <c r="BC582" i="9"/>
  <c r="BC583" i="9"/>
  <c r="BC584" i="9"/>
  <c r="BC585" i="9"/>
  <c r="BC586" i="9"/>
  <c r="BC587" i="9"/>
  <c r="BC588" i="9"/>
  <c r="BC589" i="9"/>
  <c r="BC590" i="9"/>
  <c r="BC591" i="9"/>
  <c r="BC592" i="9"/>
  <c r="BC593" i="9"/>
  <c r="BC594" i="9"/>
  <c r="BC595" i="9"/>
  <c r="BC596" i="9"/>
  <c r="BC597" i="9"/>
  <c r="BC598" i="9"/>
  <c r="BC599" i="9"/>
  <c r="BC600" i="9"/>
  <c r="BC601" i="9"/>
  <c r="BC602" i="9"/>
  <c r="BC603" i="9"/>
  <c r="BC604" i="9"/>
  <c r="BC605" i="9"/>
  <c r="BC460" i="9"/>
  <c r="BC459" i="9"/>
  <c r="BC606" i="2"/>
  <c r="BC606" i="9" s="1"/>
  <c r="AY605" i="9"/>
  <c r="AX605" i="9"/>
  <c r="AW605" i="9"/>
  <c r="AV605" i="9"/>
  <c r="AU605" i="9"/>
  <c r="AT605" i="9"/>
  <c r="AS605" i="9"/>
  <c r="AR605" i="9"/>
  <c r="AQ605" i="9"/>
  <c r="AP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Y604" i="9"/>
  <c r="AX604" i="9"/>
  <c r="AW604" i="9"/>
  <c r="AV604" i="9"/>
  <c r="AU604" i="9"/>
  <c r="AT604" i="9"/>
  <c r="AS604" i="9"/>
  <c r="AR604" i="9"/>
  <c r="AQ604" i="9"/>
  <c r="AP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Y603" i="9"/>
  <c r="AX603" i="9"/>
  <c r="AW603" i="9"/>
  <c r="AV603" i="9"/>
  <c r="AU603" i="9"/>
  <c r="AT603" i="9"/>
  <c r="AS603" i="9"/>
  <c r="AR603" i="9"/>
  <c r="AQ603" i="9"/>
  <c r="AP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Y602" i="9"/>
  <c r="AX602" i="9"/>
  <c r="AW602" i="9"/>
  <c r="AV602" i="9"/>
  <c r="AU602" i="9"/>
  <c r="AT602" i="9"/>
  <c r="AS602" i="9"/>
  <c r="AR602" i="9"/>
  <c r="AQ602" i="9"/>
  <c r="AP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M603" i="2"/>
  <c r="BL603" i="2"/>
  <c r="BM602" i="2"/>
  <c r="BL602" i="2"/>
  <c r="AX600" i="9"/>
  <c r="AW600" i="9"/>
  <c r="AV600" i="9"/>
  <c r="AU600" i="9"/>
  <c r="AT600" i="9"/>
  <c r="AS600" i="9"/>
  <c r="AR600" i="9"/>
  <c r="AQ600" i="9"/>
  <c r="AP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Y600" i="2"/>
  <c r="AY600" i="9" s="1"/>
  <c r="AY601" i="9"/>
  <c r="AX601" i="9"/>
  <c r="AW601" i="9"/>
  <c r="AV601" i="9"/>
  <c r="AU601" i="9"/>
  <c r="AT601" i="9"/>
  <c r="AS601" i="9"/>
  <c r="AR601" i="9"/>
  <c r="AQ601" i="9"/>
  <c r="AP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V581" i="2"/>
  <c r="AT8" i="2"/>
  <c r="AT5" i="9" s="1"/>
  <c r="AT6" i="2"/>
  <c r="AY599" i="9"/>
  <c r="AX599" i="9"/>
  <c r="AW599" i="9"/>
  <c r="AV599" i="9"/>
  <c r="AU599" i="9"/>
  <c r="AS599" i="9"/>
  <c r="AR599" i="9"/>
  <c r="AQ599" i="9"/>
  <c r="AP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Y598" i="9"/>
  <c r="AX598" i="9"/>
  <c r="AW598" i="9"/>
  <c r="AV598" i="9"/>
  <c r="AU598" i="9"/>
  <c r="AS598" i="9"/>
  <c r="AR598" i="9"/>
  <c r="AQ598" i="9"/>
  <c r="AP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T599" i="2"/>
  <c r="AT599" i="9" s="1"/>
  <c r="AT598" i="2"/>
  <c r="AT598" i="9"/>
  <c r="AY597" i="9"/>
  <c r="AX597" i="9"/>
  <c r="AW597" i="9"/>
  <c r="AV597" i="9"/>
  <c r="AU597" i="9"/>
  <c r="AT597" i="9"/>
  <c r="AS597" i="9"/>
  <c r="AR597" i="9"/>
  <c r="AQ597" i="9"/>
  <c r="AP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Y596" i="9"/>
  <c r="AX596" i="9"/>
  <c r="AW596" i="9"/>
  <c r="AV596" i="9"/>
  <c r="AU596" i="9"/>
  <c r="AT596" i="9"/>
  <c r="AS596" i="9"/>
  <c r="AR596" i="9"/>
  <c r="AQ596" i="9"/>
  <c r="AP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Y595" i="2"/>
  <c r="AY595" i="9" s="1"/>
  <c r="AX595" i="9"/>
  <c r="AW595" i="9"/>
  <c r="AV595" i="9"/>
  <c r="AU595" i="9"/>
  <c r="AT595" i="9"/>
  <c r="AS595" i="9"/>
  <c r="AR595" i="9"/>
  <c r="AQ595" i="9"/>
  <c r="AP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Y594" i="9"/>
  <c r="AX594" i="9"/>
  <c r="AW594" i="9"/>
  <c r="AV594" i="9"/>
  <c r="AU594" i="9"/>
  <c r="AT594" i="9"/>
  <c r="AS594" i="9"/>
  <c r="AR594" i="9"/>
  <c r="AQ594" i="9"/>
  <c r="AP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L594" i="2"/>
  <c r="BM594" i="2"/>
  <c r="AY593" i="9"/>
  <c r="AX593" i="9"/>
  <c r="AW593" i="9"/>
  <c r="AV593" i="9"/>
  <c r="AU593" i="9"/>
  <c r="AT593" i="9"/>
  <c r="AS593" i="9"/>
  <c r="AR593" i="9"/>
  <c r="AQ593" i="9"/>
  <c r="AP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M593" i="2"/>
  <c r="BL593" i="2"/>
  <c r="AY592" i="9"/>
  <c r="AX592" i="9"/>
  <c r="AW592" i="9"/>
  <c r="AV592" i="9"/>
  <c r="AU592" i="9"/>
  <c r="AT592" i="9"/>
  <c r="AS592" i="9"/>
  <c r="AR592" i="9"/>
  <c r="AQ592" i="9"/>
  <c r="AP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Y591" i="9"/>
  <c r="AX591" i="9"/>
  <c r="AW591" i="9"/>
  <c r="AV591" i="9"/>
  <c r="AU591" i="9"/>
  <c r="AT591" i="9"/>
  <c r="AS591" i="9"/>
  <c r="AR591" i="9"/>
  <c r="AQ591" i="9"/>
  <c r="AP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Y590" i="9"/>
  <c r="AX590" i="9"/>
  <c r="AW590" i="9"/>
  <c r="AV590" i="9"/>
  <c r="AU590" i="9"/>
  <c r="AT590" i="9"/>
  <c r="AS590" i="9"/>
  <c r="AR590" i="9"/>
  <c r="AQ590" i="9"/>
  <c r="AP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Y589" i="9"/>
  <c r="AX589" i="9"/>
  <c r="AW589" i="9"/>
  <c r="AV589" i="9"/>
  <c r="AU589" i="9"/>
  <c r="AT589" i="9"/>
  <c r="AS589" i="9"/>
  <c r="AR589" i="9"/>
  <c r="AQ589" i="9"/>
  <c r="AP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M590" i="2"/>
  <c r="BL590" i="2"/>
  <c r="BM589" i="2"/>
  <c r="BL589" i="2"/>
  <c r="AY588" i="9"/>
  <c r="AX588" i="9"/>
  <c r="AW588" i="9"/>
  <c r="AV588" i="9"/>
  <c r="AU588" i="9"/>
  <c r="AT588" i="9"/>
  <c r="AS588" i="9"/>
  <c r="AR588" i="9"/>
  <c r="AQ588" i="9"/>
  <c r="AP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Y587" i="9"/>
  <c r="AX587" i="9"/>
  <c r="AW587" i="9"/>
  <c r="AV587" i="9"/>
  <c r="AU587" i="9"/>
  <c r="AT587" i="9"/>
  <c r="AS587" i="9"/>
  <c r="AR587" i="9"/>
  <c r="AQ587" i="9"/>
  <c r="AP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Y586" i="9"/>
  <c r="AX586" i="9"/>
  <c r="AW586" i="9"/>
  <c r="AV586" i="9"/>
  <c r="AU586" i="9"/>
  <c r="AT586" i="9"/>
  <c r="AS586" i="9"/>
  <c r="AR586" i="9"/>
  <c r="AQ586" i="9"/>
  <c r="AP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Y585" i="9"/>
  <c r="AX585" i="9"/>
  <c r="AW585" i="9"/>
  <c r="AV585" i="9"/>
  <c r="AU585" i="9"/>
  <c r="AT585" i="9"/>
  <c r="AS585" i="9"/>
  <c r="AR585" i="9"/>
  <c r="AQ585" i="9"/>
  <c r="AP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X579" i="9"/>
  <c r="AW579" i="9"/>
  <c r="AV579" i="9"/>
  <c r="AU579" i="9"/>
  <c r="AT579" i="9"/>
  <c r="AS579" i="9"/>
  <c r="AR579" i="9"/>
  <c r="AQ579" i="9"/>
  <c r="AP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Y579" i="2"/>
  <c r="AY579" i="9" s="1"/>
  <c r="AY584" i="9"/>
  <c r="AX584" i="9"/>
  <c r="AW584" i="9"/>
  <c r="AV584" i="9"/>
  <c r="AU584" i="9"/>
  <c r="AT584" i="9"/>
  <c r="AS584" i="9"/>
  <c r="AR584" i="9"/>
  <c r="AQ584" i="9"/>
  <c r="AP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Y583" i="9"/>
  <c r="AX583" i="9"/>
  <c r="AW583" i="9"/>
  <c r="AV583" i="9"/>
  <c r="AU583" i="9"/>
  <c r="AT583" i="9"/>
  <c r="AS583" i="9"/>
  <c r="AR583" i="9"/>
  <c r="AQ583" i="9"/>
  <c r="AP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M584" i="2"/>
  <c r="BL584" i="2"/>
  <c r="BM583" i="2"/>
  <c r="BL583" i="2"/>
  <c r="AY582" i="9"/>
  <c r="AX582" i="9"/>
  <c r="AW582" i="9"/>
  <c r="AV582" i="9"/>
  <c r="AU582" i="9"/>
  <c r="AT582" i="9"/>
  <c r="AS582" i="9"/>
  <c r="AR582" i="9"/>
  <c r="AQ582" i="9"/>
  <c r="AP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5" i="9"/>
  <c r="AX556" i="9"/>
  <c r="AX557" i="9"/>
  <c r="AX558" i="9"/>
  <c r="AX559" i="9"/>
  <c r="AX560" i="9"/>
  <c r="AX561" i="9"/>
  <c r="AX562" i="9"/>
  <c r="AX563" i="9"/>
  <c r="AX564" i="9"/>
  <c r="AX565" i="9"/>
  <c r="AX566" i="9"/>
  <c r="AX567" i="9"/>
  <c r="AX568" i="9"/>
  <c r="AX569" i="9"/>
  <c r="AX570" i="9"/>
  <c r="AX571" i="9"/>
  <c r="AX572" i="9"/>
  <c r="AX573" i="9"/>
  <c r="AX574" i="9"/>
  <c r="AX575" i="9"/>
  <c r="AX576" i="9"/>
  <c r="AX577" i="9"/>
  <c r="AX578" i="9"/>
  <c r="AX580" i="9"/>
  <c r="AX581" i="9"/>
  <c r="AX459" i="9"/>
  <c r="AX11" i="9"/>
  <c r="AX4" i="9"/>
  <c r="AY581" i="9"/>
  <c r="AW581" i="9"/>
  <c r="AV581" i="9"/>
  <c r="AU581" i="9"/>
  <c r="AT581" i="9"/>
  <c r="AS581" i="9"/>
  <c r="AR581" i="9"/>
  <c r="AQ581" i="9"/>
  <c r="AP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Y580" i="9"/>
  <c r="AW580" i="9"/>
  <c r="AV580" i="9"/>
  <c r="AU580" i="9"/>
  <c r="AS580" i="9"/>
  <c r="AR580" i="9"/>
  <c r="AQ580" i="9"/>
  <c r="AP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X657" i="2"/>
  <c r="AT580" i="2"/>
  <c r="AT580" i="9" s="1"/>
  <c r="AW578" i="9"/>
  <c r="AV578" i="9"/>
  <c r="AU578" i="9"/>
  <c r="AT578" i="9"/>
  <c r="AS578" i="9"/>
  <c r="AR578" i="9"/>
  <c r="AQ578" i="9"/>
  <c r="AP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Y578" i="2"/>
  <c r="AY578" i="9" s="1"/>
  <c r="BM577" i="2"/>
  <c r="BL577" i="2"/>
  <c r="AY577" i="9"/>
  <c r="AW577" i="9"/>
  <c r="AV577" i="9"/>
  <c r="AU577" i="9"/>
  <c r="AT577" i="9"/>
  <c r="AS577" i="9"/>
  <c r="AR577" i="9"/>
  <c r="AQ577" i="9"/>
  <c r="AP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Y576" i="9"/>
  <c r="AW576" i="9"/>
  <c r="AV576" i="9"/>
  <c r="AU576" i="9"/>
  <c r="AT576" i="9"/>
  <c r="AS576" i="9"/>
  <c r="AR576" i="9"/>
  <c r="AQ576" i="9"/>
  <c r="AP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M576" i="2"/>
  <c r="BL576" i="2"/>
  <c r="AY575" i="9"/>
  <c r="AW575" i="9"/>
  <c r="AV575" i="9"/>
  <c r="AU575" i="9"/>
  <c r="AT575" i="9"/>
  <c r="AS575" i="9"/>
  <c r="AR575" i="9"/>
  <c r="AQ575" i="9"/>
  <c r="AP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W574" i="9"/>
  <c r="AV574" i="9"/>
  <c r="AU574" i="9"/>
  <c r="AT574" i="9"/>
  <c r="AS574" i="9"/>
  <c r="AR574" i="9"/>
  <c r="AQ574" i="9"/>
  <c r="AP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Y574" i="2"/>
  <c r="AY574" i="9"/>
  <c r="AY573" i="9"/>
  <c r="AV573" i="9"/>
  <c r="AU573" i="9"/>
  <c r="AT573" i="9"/>
  <c r="AS573" i="9"/>
  <c r="AR573" i="9"/>
  <c r="AQ573" i="9"/>
  <c r="AP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W573" i="2"/>
  <c r="AW573" i="9" s="1"/>
  <c r="AW572" i="9"/>
  <c r="AV572" i="9"/>
  <c r="AU572" i="9"/>
  <c r="AT572" i="9"/>
  <c r="AS572" i="9"/>
  <c r="AR572" i="9"/>
  <c r="AQ572" i="9"/>
  <c r="AP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Y572" i="2"/>
  <c r="AY572" i="9" s="1"/>
  <c r="AW571" i="9"/>
  <c r="AV571" i="9"/>
  <c r="AU571" i="9"/>
  <c r="AT571" i="9"/>
  <c r="AS571" i="9"/>
  <c r="AR571" i="9"/>
  <c r="AQ571" i="9"/>
  <c r="AP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Y570" i="9"/>
  <c r="AW570" i="9"/>
  <c r="AV570" i="9"/>
  <c r="AU570" i="9"/>
  <c r="AS570" i="9"/>
  <c r="AR570" i="9"/>
  <c r="AQ570" i="9"/>
  <c r="AP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Y571" i="2"/>
  <c r="AY571" i="9" s="1"/>
  <c r="AT570" i="2"/>
  <c r="AT570" i="9"/>
  <c r="BM568" i="2"/>
  <c r="AY569" i="9"/>
  <c r="AW569" i="9"/>
  <c r="AV569" i="9"/>
  <c r="AU569" i="9"/>
  <c r="AT569" i="9"/>
  <c r="AS569" i="9"/>
  <c r="AR569" i="9"/>
  <c r="AQ569" i="9"/>
  <c r="AP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Y568" i="9"/>
  <c r="AW568" i="9"/>
  <c r="AV568" i="9"/>
  <c r="AU568" i="9"/>
  <c r="AT568" i="9"/>
  <c r="AS568" i="9"/>
  <c r="AR568" i="9"/>
  <c r="AQ568" i="9"/>
  <c r="AP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8" i="9"/>
  <c r="AP490" i="9"/>
  <c r="AP491" i="9"/>
  <c r="AP492" i="9"/>
  <c r="AP493" i="9"/>
  <c r="AP494" i="9"/>
  <c r="AP495" i="9"/>
  <c r="AP497" i="9"/>
  <c r="AP499" i="9"/>
  <c r="AP500" i="9"/>
  <c r="AP501" i="9"/>
  <c r="AP502" i="9"/>
  <c r="AP503" i="9"/>
  <c r="AP504" i="9"/>
  <c r="AP505" i="9"/>
  <c r="AP506" i="9"/>
  <c r="AP507" i="9"/>
  <c r="AP508" i="9"/>
  <c r="AP509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6" i="9"/>
  <c r="AP527" i="9"/>
  <c r="AP528" i="9"/>
  <c r="AP529" i="9"/>
  <c r="AP530" i="9"/>
  <c r="AP531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1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5" i="9"/>
  <c r="AQ476" i="9"/>
  <c r="AQ477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1" i="9"/>
  <c r="AQ492" i="9"/>
  <c r="AQ493" i="9"/>
  <c r="AQ494" i="9"/>
  <c r="AQ495" i="9"/>
  <c r="AQ496" i="9"/>
  <c r="AQ497" i="9"/>
  <c r="AQ498" i="9"/>
  <c r="AQ499" i="9"/>
  <c r="AQ500" i="9"/>
  <c r="AQ501" i="9"/>
  <c r="AQ502" i="9"/>
  <c r="AQ503" i="9"/>
  <c r="AQ504" i="9"/>
  <c r="AQ505" i="9"/>
  <c r="AQ506" i="9"/>
  <c r="AQ507" i="9"/>
  <c r="AQ508" i="9"/>
  <c r="AQ510" i="9"/>
  <c r="AQ511" i="9"/>
  <c r="AQ512" i="9"/>
  <c r="AQ513" i="9"/>
  <c r="AQ514" i="9"/>
  <c r="AQ515" i="9"/>
  <c r="AQ516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6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2" i="9"/>
  <c r="AR493" i="9"/>
  <c r="AR494" i="9"/>
  <c r="AR495" i="9"/>
  <c r="AR496" i="9"/>
  <c r="AR498" i="9"/>
  <c r="AR499" i="9"/>
  <c r="AR500" i="9"/>
  <c r="AR501" i="9"/>
  <c r="AR502" i="9"/>
  <c r="AR503" i="9"/>
  <c r="AR504" i="9"/>
  <c r="AR505" i="9"/>
  <c r="AR508" i="9"/>
  <c r="AR509" i="9"/>
  <c r="AR510" i="9"/>
  <c r="AR512" i="9"/>
  <c r="AR513" i="9"/>
  <c r="AR514" i="9"/>
  <c r="AR515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5" i="9"/>
  <c r="AS506" i="9"/>
  <c r="AS507" i="9"/>
  <c r="AS508" i="9"/>
  <c r="AS509" i="9"/>
  <c r="AS511" i="9"/>
  <c r="AS512" i="9"/>
  <c r="AS513" i="9"/>
  <c r="AS514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0" i="9"/>
  <c r="AS541" i="9"/>
  <c r="AS542" i="9"/>
  <c r="AS543" i="9"/>
  <c r="AS544" i="9"/>
  <c r="AS545" i="9"/>
  <c r="AS546" i="9"/>
  <c r="AS547" i="9"/>
  <c r="AS548" i="9"/>
  <c r="AS549" i="9"/>
  <c r="AS550" i="9"/>
  <c r="AS551" i="9"/>
  <c r="AS552" i="9"/>
  <c r="AS553" i="9"/>
  <c r="AS554" i="9"/>
  <c r="AS555" i="9"/>
  <c r="AS556" i="9"/>
  <c r="AS557" i="9"/>
  <c r="AS558" i="9"/>
  <c r="AS559" i="9"/>
  <c r="AS560" i="9"/>
  <c r="AS561" i="9"/>
  <c r="AS562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6" i="9"/>
  <c r="AT527" i="9"/>
  <c r="AT528" i="9"/>
  <c r="AT529" i="9"/>
  <c r="AT530" i="9"/>
  <c r="AT531" i="9"/>
  <c r="AT532" i="9"/>
  <c r="AT533" i="9"/>
  <c r="AT534" i="9"/>
  <c r="AT535" i="9"/>
  <c r="AT536" i="9"/>
  <c r="AT537" i="9"/>
  <c r="AT538" i="9"/>
  <c r="AT539" i="9"/>
  <c r="AT541" i="9"/>
  <c r="AT542" i="9"/>
  <c r="AT543" i="9"/>
  <c r="AT544" i="9"/>
  <c r="AT545" i="9"/>
  <c r="AT546" i="9"/>
  <c r="AT547" i="9"/>
  <c r="AT548" i="9"/>
  <c r="AT550" i="9"/>
  <c r="AT551" i="9"/>
  <c r="AT552" i="9"/>
  <c r="AT553" i="9"/>
  <c r="AT554" i="9"/>
  <c r="AT555" i="9"/>
  <c r="AT557" i="9"/>
  <c r="AT558" i="9"/>
  <c r="AT559" i="9"/>
  <c r="AT560" i="9"/>
  <c r="AT561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8" i="9"/>
  <c r="AU529" i="9"/>
  <c r="AU530" i="9"/>
  <c r="AU531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6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3" i="9"/>
  <c r="AU564" i="9"/>
  <c r="AU565" i="9"/>
  <c r="AU566" i="9"/>
  <c r="AU567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V156" i="9"/>
  <c r="AV157" i="9"/>
  <c r="AV158" i="9"/>
  <c r="AV159" i="9"/>
  <c r="AV160" i="9"/>
  <c r="AV161" i="9"/>
  <c r="AV162" i="9"/>
  <c r="AV163" i="9"/>
  <c r="AV164" i="9"/>
  <c r="AV165" i="9"/>
  <c r="AV166" i="9"/>
  <c r="AV167" i="9"/>
  <c r="AV168" i="9"/>
  <c r="AV169" i="9"/>
  <c r="AV170" i="9"/>
  <c r="AV171" i="9"/>
  <c r="AV172" i="9"/>
  <c r="AV173" i="9"/>
  <c r="AV174" i="9"/>
  <c r="AV175" i="9"/>
  <c r="AV176" i="9"/>
  <c r="AV177" i="9"/>
  <c r="AV178" i="9"/>
  <c r="AV179" i="9"/>
  <c r="AV180" i="9"/>
  <c r="AV181" i="9"/>
  <c r="AV182" i="9"/>
  <c r="AV183" i="9"/>
  <c r="AV184" i="9"/>
  <c r="AV185" i="9"/>
  <c r="AV186" i="9"/>
  <c r="AV187" i="9"/>
  <c r="AV188" i="9"/>
  <c r="AV189" i="9"/>
  <c r="AV190" i="9"/>
  <c r="AV191" i="9"/>
  <c r="AV192" i="9"/>
  <c r="AV193" i="9"/>
  <c r="AV194" i="9"/>
  <c r="AV195" i="9"/>
  <c r="AV196" i="9"/>
  <c r="AV197" i="9"/>
  <c r="AV198" i="9"/>
  <c r="AV199" i="9"/>
  <c r="AV200" i="9"/>
  <c r="AV201" i="9"/>
  <c r="AV202" i="9"/>
  <c r="AV203" i="9"/>
  <c r="AV204" i="9"/>
  <c r="AV205" i="9"/>
  <c r="AV206" i="9"/>
  <c r="AV207" i="9"/>
  <c r="AV208" i="9"/>
  <c r="AV209" i="9"/>
  <c r="AV210" i="9"/>
  <c r="AV211" i="9"/>
  <c r="AV212" i="9"/>
  <c r="AV213" i="9"/>
  <c r="AV214" i="9"/>
  <c r="AV215" i="9"/>
  <c r="AV216" i="9"/>
  <c r="AV217" i="9"/>
  <c r="AV218" i="9"/>
  <c r="AV219" i="9"/>
  <c r="AV220" i="9"/>
  <c r="AV221" i="9"/>
  <c r="AV222" i="9"/>
  <c r="AV223" i="9"/>
  <c r="AV224" i="9"/>
  <c r="AV225" i="9"/>
  <c r="AV226" i="9"/>
  <c r="AV227" i="9"/>
  <c r="AV228" i="9"/>
  <c r="AV229" i="9"/>
  <c r="AV230" i="9"/>
  <c r="AV231" i="9"/>
  <c r="AV232" i="9"/>
  <c r="AV233" i="9"/>
  <c r="AV234" i="9"/>
  <c r="AV235" i="9"/>
  <c r="AV236" i="9"/>
  <c r="AV237" i="9"/>
  <c r="AV238" i="9"/>
  <c r="AV239" i="9"/>
  <c r="AV240" i="9"/>
  <c r="AV241" i="9"/>
  <c r="AV242" i="9"/>
  <c r="AV243" i="9"/>
  <c r="AV244" i="9"/>
  <c r="AV245" i="9"/>
  <c r="AV246" i="9"/>
  <c r="AV247" i="9"/>
  <c r="AV248" i="9"/>
  <c r="AV249" i="9"/>
  <c r="AV250" i="9"/>
  <c r="AV251" i="9"/>
  <c r="AV252" i="9"/>
  <c r="AV253" i="9"/>
  <c r="AV254" i="9"/>
  <c r="AV255" i="9"/>
  <c r="AV256" i="9"/>
  <c r="AV257" i="9"/>
  <c r="AV258" i="9"/>
  <c r="AV259" i="9"/>
  <c r="AV260" i="9"/>
  <c r="AV261" i="9"/>
  <c r="AV262" i="9"/>
  <c r="AV263" i="9"/>
  <c r="AV264" i="9"/>
  <c r="AV265" i="9"/>
  <c r="AV266" i="9"/>
  <c r="AV267" i="9"/>
  <c r="AV268" i="9"/>
  <c r="AV269" i="9"/>
  <c r="AV270" i="9"/>
  <c r="AV271" i="9"/>
  <c r="AV272" i="9"/>
  <c r="AV273" i="9"/>
  <c r="AV274" i="9"/>
  <c r="AV275" i="9"/>
  <c r="AV276" i="9"/>
  <c r="AV277" i="9"/>
  <c r="AV278" i="9"/>
  <c r="AV279" i="9"/>
  <c r="AV280" i="9"/>
  <c r="AV281" i="9"/>
  <c r="AV282" i="9"/>
  <c r="AV283" i="9"/>
  <c r="AV284" i="9"/>
  <c r="AV285" i="9"/>
  <c r="AV286" i="9"/>
  <c r="AV287" i="9"/>
  <c r="AV288" i="9"/>
  <c r="AV289" i="9"/>
  <c r="AV290" i="9"/>
  <c r="AV291" i="9"/>
  <c r="AV292" i="9"/>
  <c r="AV293" i="9"/>
  <c r="AV294" i="9"/>
  <c r="AV295" i="9"/>
  <c r="AV296" i="9"/>
  <c r="AV297" i="9"/>
  <c r="AV298" i="9"/>
  <c r="AV299" i="9"/>
  <c r="AV300" i="9"/>
  <c r="AV301" i="9"/>
  <c r="AV302" i="9"/>
  <c r="AV303" i="9"/>
  <c r="AV304" i="9"/>
  <c r="AV305" i="9"/>
  <c r="AV306" i="9"/>
  <c r="AV307" i="9"/>
  <c r="AV308" i="9"/>
  <c r="AV309" i="9"/>
  <c r="AV310" i="9"/>
  <c r="AV311" i="9"/>
  <c r="AV312" i="9"/>
  <c r="AV313" i="9"/>
  <c r="AV314" i="9"/>
  <c r="AV315" i="9"/>
  <c r="AV316" i="9"/>
  <c r="AV317" i="9"/>
  <c r="AV318" i="9"/>
  <c r="AV319" i="9"/>
  <c r="AV320" i="9"/>
  <c r="AV321" i="9"/>
  <c r="AV322" i="9"/>
  <c r="AV323" i="9"/>
  <c r="AV324" i="9"/>
  <c r="AV325" i="9"/>
  <c r="AV326" i="9"/>
  <c r="AV327" i="9"/>
  <c r="AV328" i="9"/>
  <c r="AV329" i="9"/>
  <c r="AV330" i="9"/>
  <c r="AV331" i="9"/>
  <c r="AV332" i="9"/>
  <c r="AV333" i="9"/>
  <c r="AV334" i="9"/>
  <c r="AV335" i="9"/>
  <c r="AV336" i="9"/>
  <c r="AV337" i="9"/>
  <c r="AV338" i="9"/>
  <c r="AV339" i="9"/>
  <c r="AV340" i="9"/>
  <c r="AV341" i="9"/>
  <c r="AV342" i="9"/>
  <c r="AV343" i="9"/>
  <c r="AV344" i="9"/>
  <c r="AV345" i="9"/>
  <c r="AV346" i="9"/>
  <c r="AV347" i="9"/>
  <c r="AV348" i="9"/>
  <c r="AV349" i="9"/>
  <c r="AV350" i="9"/>
  <c r="AV351" i="9"/>
  <c r="AV352" i="9"/>
  <c r="AV353" i="9"/>
  <c r="AV354" i="9"/>
  <c r="AV355" i="9"/>
  <c r="AV356" i="9"/>
  <c r="AV357" i="9"/>
  <c r="AV358" i="9"/>
  <c r="AV359" i="9"/>
  <c r="AV360" i="9"/>
  <c r="AV361" i="9"/>
  <c r="AV362" i="9"/>
  <c r="AV363" i="9"/>
  <c r="AV364" i="9"/>
  <c r="AV365" i="9"/>
  <c r="AV366" i="9"/>
  <c r="AV367" i="9"/>
  <c r="AV368" i="9"/>
  <c r="AV369" i="9"/>
  <c r="AV370" i="9"/>
  <c r="AV371" i="9"/>
  <c r="AV372" i="9"/>
  <c r="AV373" i="9"/>
  <c r="AV374" i="9"/>
  <c r="AV375" i="9"/>
  <c r="AV376" i="9"/>
  <c r="AV377" i="9"/>
  <c r="AV378" i="9"/>
  <c r="AV379" i="9"/>
  <c r="AV380" i="9"/>
  <c r="AV381" i="9"/>
  <c r="AV382" i="9"/>
  <c r="AV383" i="9"/>
  <c r="AV384" i="9"/>
  <c r="AV385" i="9"/>
  <c r="AV386" i="9"/>
  <c r="AV387" i="9"/>
  <c r="AV388" i="9"/>
  <c r="AV389" i="9"/>
  <c r="AV390" i="9"/>
  <c r="AV391" i="9"/>
  <c r="AV392" i="9"/>
  <c r="AV393" i="9"/>
  <c r="AV394" i="9"/>
  <c r="AV395" i="9"/>
  <c r="AV396" i="9"/>
  <c r="AV397" i="9"/>
  <c r="AV398" i="9"/>
  <c r="AV399" i="9"/>
  <c r="AV400" i="9"/>
  <c r="AV401" i="9"/>
  <c r="AV402" i="9"/>
  <c r="AV403" i="9"/>
  <c r="AV404" i="9"/>
  <c r="AV405" i="9"/>
  <c r="AV406" i="9"/>
  <c r="AV407" i="9"/>
  <c r="AV408" i="9"/>
  <c r="AV409" i="9"/>
  <c r="AV410" i="9"/>
  <c r="AV411" i="9"/>
  <c r="AV412" i="9"/>
  <c r="AV413" i="9"/>
  <c r="AV414" i="9"/>
  <c r="AV415" i="9"/>
  <c r="AV416" i="9"/>
  <c r="AV417" i="9"/>
  <c r="AV418" i="9"/>
  <c r="AV419" i="9"/>
  <c r="AV420" i="9"/>
  <c r="AV421" i="9"/>
  <c r="AV422" i="9"/>
  <c r="AV423" i="9"/>
  <c r="AV424" i="9"/>
  <c r="AV425" i="9"/>
  <c r="AV426" i="9"/>
  <c r="AV427" i="9"/>
  <c r="AV428" i="9"/>
  <c r="AV429" i="9"/>
  <c r="AV430" i="9"/>
  <c r="AV431" i="9"/>
  <c r="AV432" i="9"/>
  <c r="AV433" i="9"/>
  <c r="AV434" i="9"/>
  <c r="AV435" i="9"/>
  <c r="AV436" i="9"/>
  <c r="AV437" i="9"/>
  <c r="AV438" i="9"/>
  <c r="AV439" i="9"/>
  <c r="AV440" i="9"/>
  <c r="AV441" i="9"/>
  <c r="AV442" i="9"/>
  <c r="AV443" i="9"/>
  <c r="AV444" i="9"/>
  <c r="AV445" i="9"/>
  <c r="AV446" i="9"/>
  <c r="AV447" i="9"/>
  <c r="AV448" i="9"/>
  <c r="AV449" i="9"/>
  <c r="AV450" i="9"/>
  <c r="AV451" i="9"/>
  <c r="AV452" i="9"/>
  <c r="AV453" i="9"/>
  <c r="AV454" i="9"/>
  <c r="AV455" i="9"/>
  <c r="AV456" i="9"/>
  <c r="AV457" i="9"/>
  <c r="AV458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7" i="9"/>
  <c r="AV548" i="9"/>
  <c r="AV549" i="9"/>
  <c r="AV550" i="9"/>
  <c r="AV551" i="9"/>
  <c r="AV552" i="9"/>
  <c r="AV553" i="9"/>
  <c r="AV554" i="9"/>
  <c r="AV555" i="9"/>
  <c r="AV556" i="9"/>
  <c r="AV557" i="9"/>
  <c r="AV558" i="9"/>
  <c r="AV559" i="9"/>
  <c r="AV560" i="9"/>
  <c r="AV561" i="9"/>
  <c r="AV562" i="9"/>
  <c r="AV564" i="9"/>
  <c r="AV565" i="9"/>
  <c r="AW459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9" i="9"/>
  <c r="AW560" i="9"/>
  <c r="AW561" i="9"/>
  <c r="AW562" i="9"/>
  <c r="AW563" i="9"/>
  <c r="AW564" i="9"/>
  <c r="AW565" i="9"/>
  <c r="AW566" i="9"/>
  <c r="AW567" i="9"/>
  <c r="AY13" i="2"/>
  <c r="AY459" i="9"/>
  <c r="AY460" i="9"/>
  <c r="AY461" i="9"/>
  <c r="AY462" i="9"/>
  <c r="AY463" i="9"/>
  <c r="AY464" i="9"/>
  <c r="AY465" i="9"/>
  <c r="AY466" i="9"/>
  <c r="AY467" i="9"/>
  <c r="AY468" i="9"/>
  <c r="AY469" i="9"/>
  <c r="AY470" i="9"/>
  <c r="AY471" i="9"/>
  <c r="AY472" i="9"/>
  <c r="AY473" i="9"/>
  <c r="AY474" i="9"/>
  <c r="AY475" i="9"/>
  <c r="AY476" i="9"/>
  <c r="AY477" i="9"/>
  <c r="AY478" i="9"/>
  <c r="AY479" i="9"/>
  <c r="AY480" i="9"/>
  <c r="AY481" i="9"/>
  <c r="AY482" i="9"/>
  <c r="AY483" i="9"/>
  <c r="AY484" i="9"/>
  <c r="AY485" i="9"/>
  <c r="AY486" i="9"/>
  <c r="AY487" i="9"/>
  <c r="AY488" i="9"/>
  <c r="AY489" i="9"/>
  <c r="AY490" i="9"/>
  <c r="AY491" i="9"/>
  <c r="AY492" i="9"/>
  <c r="AY493" i="9"/>
  <c r="AY494" i="9"/>
  <c r="AY495" i="9"/>
  <c r="AY496" i="9"/>
  <c r="AY497" i="9"/>
  <c r="AY498" i="9"/>
  <c r="AY499" i="9"/>
  <c r="AY500" i="9"/>
  <c r="AY501" i="9"/>
  <c r="AY502" i="9"/>
  <c r="AY503" i="9"/>
  <c r="AY504" i="9"/>
  <c r="AY505" i="9"/>
  <c r="AY506" i="9"/>
  <c r="AY507" i="9"/>
  <c r="AY508" i="9"/>
  <c r="AY509" i="9"/>
  <c r="AY510" i="9"/>
  <c r="AY511" i="9"/>
  <c r="AY512" i="9"/>
  <c r="AY513" i="9"/>
  <c r="AY514" i="9"/>
  <c r="AY515" i="9"/>
  <c r="AY516" i="9"/>
  <c r="AY517" i="9"/>
  <c r="AY518" i="9"/>
  <c r="AY519" i="9"/>
  <c r="AY520" i="9"/>
  <c r="AY521" i="9"/>
  <c r="AY522" i="9"/>
  <c r="AY523" i="9"/>
  <c r="AY524" i="9"/>
  <c r="AY525" i="9"/>
  <c r="AY526" i="9"/>
  <c r="AY527" i="9"/>
  <c r="AY528" i="9"/>
  <c r="AY529" i="9"/>
  <c r="AY530" i="9"/>
  <c r="AY531" i="9"/>
  <c r="AY532" i="9"/>
  <c r="AY533" i="9"/>
  <c r="AY534" i="9"/>
  <c r="AY535" i="9"/>
  <c r="AY536" i="9"/>
  <c r="AY537" i="9"/>
  <c r="AY538" i="9"/>
  <c r="AY539" i="9"/>
  <c r="AY540" i="9"/>
  <c r="AY541" i="9"/>
  <c r="AY542" i="9"/>
  <c r="AY543" i="9"/>
  <c r="AY544" i="9"/>
  <c r="AY545" i="9"/>
  <c r="AY546" i="9"/>
  <c r="AY547" i="9"/>
  <c r="AY548" i="9"/>
  <c r="AY549" i="9"/>
  <c r="AY550" i="9"/>
  <c r="AY551" i="9"/>
  <c r="AY552" i="9"/>
  <c r="AY553" i="9"/>
  <c r="AY554" i="9"/>
  <c r="AY556" i="9"/>
  <c r="AY557" i="9"/>
  <c r="AY558" i="9"/>
  <c r="AY559" i="9"/>
  <c r="AY560" i="9"/>
  <c r="AY561" i="9"/>
  <c r="AY562" i="9"/>
  <c r="AY563" i="9"/>
  <c r="AY565" i="9"/>
  <c r="AY566" i="9"/>
  <c r="AY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M569" i="2"/>
  <c r="BL569" i="2"/>
  <c r="BL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V567" i="2"/>
  <c r="AV567" i="9" s="1"/>
  <c r="AV566" i="2"/>
  <c r="AV566" i="9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Z4" i="9"/>
  <c r="AZ13" i="2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Y564" i="2"/>
  <c r="AY564" i="9" s="1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V563" i="2"/>
  <c r="AV563" i="9" s="1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T562" i="2"/>
  <c r="AT562" i="9" s="1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Q6" i="2"/>
  <c r="AQ561" i="2"/>
  <c r="AQ561" i="9" s="1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M560" i="2"/>
  <c r="BL560" i="2"/>
  <c r="BM559" i="2"/>
  <c r="BL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W558" i="2"/>
  <c r="AW558" i="9" s="1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T556" i="2"/>
  <c r="AT556" i="9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Y4" i="9"/>
  <c r="AY555" i="2"/>
  <c r="AR5" i="2"/>
  <c r="AR6" i="2"/>
  <c r="AR13" i="2" s="1"/>
  <c r="AR11" i="9" s="1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M554" i="2"/>
  <c r="BL554" i="2"/>
  <c r="BM553" i="2"/>
  <c r="BL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P6" i="2"/>
  <c r="AP8" i="2"/>
  <c r="AP474" i="2"/>
  <c r="AP474" i="9" s="1"/>
  <c r="AP498" i="2"/>
  <c r="AP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Q5" i="9"/>
  <c r="AR5" i="9"/>
  <c r="AS5" i="9"/>
  <c r="AU5" i="9"/>
  <c r="AV5" i="9"/>
  <c r="AW5" i="9"/>
  <c r="AP4" i="9"/>
  <c r="AS5" i="2"/>
  <c r="AS4" i="9" s="1"/>
  <c r="AT5" i="2"/>
  <c r="AU5" i="2"/>
  <c r="AV5" i="2"/>
  <c r="AW4" i="9"/>
  <c r="AN5" i="2"/>
  <c r="B13" i="2"/>
  <c r="B113" i="2"/>
  <c r="B113" i="9" s="1"/>
  <c r="C13" i="2"/>
  <c r="C92" i="2"/>
  <c r="C92" i="9" s="1"/>
  <c r="C96" i="2"/>
  <c r="C96" i="9" s="1"/>
  <c r="C112" i="2"/>
  <c r="C112" i="9"/>
  <c r="D8" i="2"/>
  <c r="D13" i="2" s="1"/>
  <c r="D657" i="2" s="1"/>
  <c r="D97" i="2"/>
  <c r="D97" i="9"/>
  <c r="D98" i="2"/>
  <c r="D98" i="9"/>
  <c r="D127" i="2"/>
  <c r="D127" i="9"/>
  <c r="E8" i="2"/>
  <c r="E13" i="2"/>
  <c r="E11" i="9" s="1"/>
  <c r="E57" i="2"/>
  <c r="E57" i="9" s="1"/>
  <c r="E59" i="2"/>
  <c r="E59" i="9" s="1"/>
  <c r="E86" i="2"/>
  <c r="E86" i="9" s="1"/>
  <c r="E101" i="2"/>
  <c r="E101" i="9"/>
  <c r="E175" i="2"/>
  <c r="E175" i="9" s="1"/>
  <c r="F13" i="2"/>
  <c r="F11" i="9" s="1"/>
  <c r="F77" i="2"/>
  <c r="F80" i="2"/>
  <c r="F80" i="9" s="1"/>
  <c r="F95" i="2"/>
  <c r="F95" i="9" s="1"/>
  <c r="F102" i="2"/>
  <c r="F102" i="9"/>
  <c r="G13" i="2"/>
  <c r="G11" i="9" s="1"/>
  <c r="G103" i="2"/>
  <c r="G103" i="9" s="1"/>
  <c r="G109" i="2"/>
  <c r="H13" i="2"/>
  <c r="H11" i="9" s="1"/>
  <c r="H104" i="2"/>
  <c r="H108" i="2"/>
  <c r="H108" i="9" s="1"/>
  <c r="I13" i="2"/>
  <c r="I11" i="9" s="1"/>
  <c r="I91" i="2"/>
  <c r="I91" i="9" s="1"/>
  <c r="I93" i="2"/>
  <c r="I93" i="9" s="1"/>
  <c r="I114" i="2"/>
  <c r="I114" i="9"/>
  <c r="J5" i="2"/>
  <c r="J13" i="2" s="1"/>
  <c r="J11" i="9" s="1"/>
  <c r="J87" i="2"/>
  <c r="J87" i="9" s="1"/>
  <c r="J126" i="2"/>
  <c r="J126" i="9"/>
  <c r="K13" i="2"/>
  <c r="K11" i="9" s="1"/>
  <c r="K99" i="2"/>
  <c r="K99" i="9"/>
  <c r="K115" i="2"/>
  <c r="K115" i="9" s="1"/>
  <c r="L13" i="2"/>
  <c r="L11" i="9" s="1"/>
  <c r="M8" i="2"/>
  <c r="M13" i="2" s="1"/>
  <c r="M11" i="9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/>
  <c r="M305" i="2"/>
  <c r="M305" i="9" s="1"/>
  <c r="N13" i="2"/>
  <c r="N11" i="9" s="1"/>
  <c r="N209" i="2"/>
  <c r="N209" i="9" s="1"/>
  <c r="O8" i="2"/>
  <c r="O13" i="2" s="1"/>
  <c r="O130" i="2"/>
  <c r="O130" i="9"/>
  <c r="O134" i="2"/>
  <c r="O134" i="9" s="1"/>
  <c r="O139" i="2"/>
  <c r="O139" i="9"/>
  <c r="O142" i="2"/>
  <c r="O142" i="9" s="1"/>
  <c r="O143" i="2"/>
  <c r="O143" i="9"/>
  <c r="O148" i="2"/>
  <c r="O148" i="9" s="1"/>
  <c r="O153" i="2"/>
  <c r="O153" i="9" s="1"/>
  <c r="O154" i="2"/>
  <c r="O154" i="9" s="1"/>
  <c r="O161" i="2"/>
  <c r="O161" i="9"/>
  <c r="O173" i="2"/>
  <c r="O173" i="9" s="1"/>
  <c r="O182" i="2"/>
  <c r="O182" i="9"/>
  <c r="P8" i="2"/>
  <c r="P13" i="2" s="1"/>
  <c r="P11" i="9" s="1"/>
  <c r="P128" i="2"/>
  <c r="P128" i="9" s="1"/>
  <c r="P144" i="2"/>
  <c r="P144" i="9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1" i="9" s="1"/>
  <c r="Q140" i="2"/>
  <c r="Q140" i="9"/>
  <c r="R8" i="2"/>
  <c r="R13" i="2" s="1"/>
  <c r="R132" i="2"/>
  <c r="R132" i="9"/>
  <c r="R138" i="2"/>
  <c r="R138" i="9" s="1"/>
  <c r="R146" i="2"/>
  <c r="R146" i="9"/>
  <c r="R152" i="2"/>
  <c r="R152" i="9" s="1"/>
  <c r="R167" i="2"/>
  <c r="R167" i="9"/>
  <c r="S8" i="2"/>
  <c r="S5" i="9" s="1"/>
  <c r="S151" i="2"/>
  <c r="S151" i="9" s="1"/>
  <c r="S157" i="2"/>
  <c r="S157" i="9" s="1"/>
  <c r="S158" i="2"/>
  <c r="S158" i="9" s="1"/>
  <c r="S159" i="2"/>
  <c r="S159" i="9"/>
  <c r="S219" i="2"/>
  <c r="S219" i="9" s="1"/>
  <c r="S234" i="2"/>
  <c r="S234" i="9" s="1"/>
  <c r="T5" i="2"/>
  <c r="T8" i="2"/>
  <c r="T176" i="2"/>
  <c r="T176" i="9" s="1"/>
  <c r="T178" i="2"/>
  <c r="T178" i="9" s="1"/>
  <c r="T187" i="2"/>
  <c r="T187" i="9" s="1"/>
  <c r="T197" i="2"/>
  <c r="T197" i="9" s="1"/>
  <c r="T203" i="2"/>
  <c r="T203" i="9" s="1"/>
  <c r="T206" i="2"/>
  <c r="T206" i="9" s="1"/>
  <c r="T226" i="2"/>
  <c r="T226" i="9" s="1"/>
  <c r="T245" i="2"/>
  <c r="T245" i="9"/>
  <c r="T310" i="2"/>
  <c r="T310" i="9" s="1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/>
  <c r="T393" i="2"/>
  <c r="T393" i="9" s="1"/>
  <c r="T397" i="2"/>
  <c r="T397" i="9"/>
  <c r="T398" i="2"/>
  <c r="T398" i="9" s="1"/>
  <c r="T399" i="2"/>
  <c r="T399" i="9" s="1"/>
  <c r="T410" i="2"/>
  <c r="T410" i="9" s="1"/>
  <c r="T411" i="2"/>
  <c r="T411" i="9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/>
  <c r="T460" i="2"/>
  <c r="T460" i="9" s="1"/>
  <c r="T466" i="2"/>
  <c r="T466" i="9"/>
  <c r="T470" i="2"/>
  <c r="T470" i="9" s="1"/>
  <c r="T471" i="2"/>
  <c r="T471" i="9" s="1"/>
  <c r="T483" i="2"/>
  <c r="T483" i="9" s="1"/>
  <c r="T484" i="2"/>
  <c r="T484" i="9"/>
  <c r="T485" i="2"/>
  <c r="T485" i="9" s="1"/>
  <c r="T488" i="2"/>
  <c r="T488" i="9" s="1"/>
  <c r="T493" i="2"/>
  <c r="T493" i="9" s="1"/>
  <c r="T528" i="2"/>
  <c r="T528" i="9" s="1"/>
  <c r="U8" i="2"/>
  <c r="U13" i="2" s="1"/>
  <c r="U11" i="9" s="1"/>
  <c r="U155" i="2"/>
  <c r="U155" i="9" s="1"/>
  <c r="U165" i="2"/>
  <c r="U165" i="9" s="1"/>
  <c r="U166" i="2"/>
  <c r="U166" i="9"/>
  <c r="U169" i="2"/>
  <c r="U169" i="9" s="1"/>
  <c r="U170" i="2"/>
  <c r="U170" i="9"/>
  <c r="U171" i="2"/>
  <c r="U171" i="9" s="1"/>
  <c r="U177" i="2"/>
  <c r="U177" i="9" s="1"/>
  <c r="U179" i="2"/>
  <c r="U179" i="9" s="1"/>
  <c r="U181" i="2"/>
  <c r="U181" i="9"/>
  <c r="U183" i="2"/>
  <c r="U183" i="9" s="1"/>
  <c r="U185" i="2"/>
  <c r="U185" i="9" s="1"/>
  <c r="U186" i="2"/>
  <c r="U186" i="9" s="1"/>
  <c r="U200" i="2"/>
  <c r="U200" i="9"/>
  <c r="U205" i="2"/>
  <c r="U205" i="9" s="1"/>
  <c r="U208" i="2"/>
  <c r="U208" i="9" s="1"/>
  <c r="U210" i="2"/>
  <c r="U210" i="9" s="1"/>
  <c r="U215" i="2"/>
  <c r="U215" i="9" s="1"/>
  <c r="U220" i="2"/>
  <c r="U220" i="9"/>
  <c r="U221" i="2"/>
  <c r="U221" i="9" s="1"/>
  <c r="V13" i="2"/>
  <c r="V11" i="9" s="1"/>
  <c r="V195" i="2"/>
  <c r="V195" i="9" s="1"/>
  <c r="V229" i="2"/>
  <c r="V229" i="9" s="1"/>
  <c r="W8" i="2"/>
  <c r="W13" i="2" s="1"/>
  <c r="W233" i="2"/>
  <c r="W233" i="9" s="1"/>
  <c r="W271" i="2"/>
  <c r="W271" i="9"/>
  <c r="X8" i="2"/>
  <c r="X13" i="2" s="1"/>
  <c r="X225" i="2"/>
  <c r="X225" i="9" s="1"/>
  <c r="X249" i="2"/>
  <c r="X249" i="9" s="1"/>
  <c r="X261" i="2"/>
  <c r="X261" i="9" s="1"/>
  <c r="X276" i="2"/>
  <c r="X276" i="9" s="1"/>
  <c r="X284" i="2"/>
  <c r="X284" i="9" s="1"/>
  <c r="X307" i="2"/>
  <c r="X307" i="9" s="1"/>
  <c r="X308" i="2"/>
  <c r="X308" i="9"/>
  <c r="Y5" i="2"/>
  <c r="Y8" i="2"/>
  <c r="Y248" i="2"/>
  <c r="Y248" i="9" s="1"/>
  <c r="Y254" i="2"/>
  <c r="Y254" i="9"/>
  <c r="Y268" i="2"/>
  <c r="Y268" i="9" s="1"/>
  <c r="Y270" i="2"/>
  <c r="Y270" i="9"/>
  <c r="Y277" i="2"/>
  <c r="Y277" i="9" s="1"/>
  <c r="Y278" i="2"/>
  <c r="Y278" i="9"/>
  <c r="Y283" i="2"/>
  <c r="Y283" i="9" s="1"/>
  <c r="Z5" i="2"/>
  <c r="Z8" i="2"/>
  <c r="Z211" i="2"/>
  <c r="Z211" i="9" s="1"/>
  <c r="Z218" i="2"/>
  <c r="Z218" i="9"/>
  <c r="Z236" i="2"/>
  <c r="Z236" i="9" s="1"/>
  <c r="Z244" i="2"/>
  <c r="Z244" i="9"/>
  <c r="Z250" i="2"/>
  <c r="Z250" i="9" s="1"/>
  <c r="Z256" i="2"/>
  <c r="Z256" i="9"/>
  <c r="Z260" i="2"/>
  <c r="Z260" i="9" s="1"/>
  <c r="Z263" i="2"/>
  <c r="Z263" i="9"/>
  <c r="Z264" i="2"/>
  <c r="Z264" i="9" s="1"/>
  <c r="Z267" i="2"/>
  <c r="Z267" i="9"/>
  <c r="Z269" i="2"/>
  <c r="Z269" i="9" s="1"/>
  <c r="Z285" i="2"/>
  <c r="Z285" i="9"/>
  <c r="Z293" i="2"/>
  <c r="Z293" i="9" s="1"/>
  <c r="Z299" i="2"/>
  <c r="Z299" i="9"/>
  <c r="Z325" i="2"/>
  <c r="Z325" i="9" s="1"/>
  <c r="AA8" i="2"/>
  <c r="AA13" i="2"/>
  <c r="AA11" i="9" s="1"/>
  <c r="AA246" i="2"/>
  <c r="AA246" i="9" s="1"/>
  <c r="AA253" i="2"/>
  <c r="AA253" i="9"/>
  <c r="AA282" i="2"/>
  <c r="AA282" i="9" s="1"/>
  <c r="AA317" i="2"/>
  <c r="AA317" i="9"/>
  <c r="AA346" i="2"/>
  <c r="AA346" i="9" s="1"/>
  <c r="AA354" i="2"/>
  <c r="AA354" i="9"/>
  <c r="AA384" i="2"/>
  <c r="AA384" i="9" s="1"/>
  <c r="AA405" i="2"/>
  <c r="AA405" i="9"/>
  <c r="AA454" i="2"/>
  <c r="AA454" i="9" s="1"/>
  <c r="AA462" i="2"/>
  <c r="AA462" i="9"/>
  <c r="AA472" i="2"/>
  <c r="AA472" i="9" s="1"/>
  <c r="AA492" i="2"/>
  <c r="AA492" i="9"/>
  <c r="AB13" i="2"/>
  <c r="AB657" i="2" s="1"/>
  <c r="AB262" i="2"/>
  <c r="AB262" i="9"/>
  <c r="AC13" i="2"/>
  <c r="AC11" i="9" s="1"/>
  <c r="AD8" i="2"/>
  <c r="AD13" i="2"/>
  <c r="AD11" i="9" s="1"/>
  <c r="AD320" i="2"/>
  <c r="AD320" i="9" s="1"/>
  <c r="AD321" i="2"/>
  <c r="AD321" i="9" s="1"/>
  <c r="AD343" i="2"/>
  <c r="AD343" i="9" s="1"/>
  <c r="AD368" i="2"/>
  <c r="AD368" i="9" s="1"/>
  <c r="AD373" i="2"/>
  <c r="AD373" i="9"/>
  <c r="AD382" i="2"/>
  <c r="AD382" i="9" s="1"/>
  <c r="AD383" i="2"/>
  <c r="AD383" i="9" s="1"/>
  <c r="AD386" i="2"/>
  <c r="AD386" i="9" s="1"/>
  <c r="AD388" i="2"/>
  <c r="AD388" i="9" s="1"/>
  <c r="AD400" i="2"/>
  <c r="AD400" i="9" s="1"/>
  <c r="AD401" i="2"/>
  <c r="AD401" i="9" s="1"/>
  <c r="AD406" i="2"/>
  <c r="AD406" i="9" s="1"/>
  <c r="AD413" i="2"/>
  <c r="AD413" i="9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 s="1"/>
  <c r="AD429" i="2"/>
  <c r="AD429" i="9" s="1"/>
  <c r="AD432" i="2"/>
  <c r="AD432" i="9"/>
  <c r="AD453" i="2"/>
  <c r="AD453" i="9" s="1"/>
  <c r="AD455" i="2"/>
  <c r="AD455" i="9" s="1"/>
  <c r="AD461" i="2"/>
  <c r="AD461" i="9" s="1"/>
  <c r="AD465" i="2"/>
  <c r="AD465" i="9" s="1"/>
  <c r="AE8" i="2"/>
  <c r="AE13" i="2" s="1"/>
  <c r="AE390" i="2"/>
  <c r="AE407" i="2"/>
  <c r="AE407" i="9"/>
  <c r="AE423" i="2"/>
  <c r="AE423" i="9" s="1"/>
  <c r="AE433" i="2"/>
  <c r="AE433" i="9"/>
  <c r="AE441" i="2"/>
  <c r="AE441" i="9" s="1"/>
  <c r="AE521" i="2"/>
  <c r="AE521" i="9"/>
  <c r="AF8" i="2"/>
  <c r="AF13" i="2" s="1"/>
  <c r="AF251" i="2"/>
  <c r="AF251" i="9" s="1"/>
  <c r="AF255" i="2"/>
  <c r="AF255" i="9" s="1"/>
  <c r="AF265" i="2"/>
  <c r="AF265" i="9" s="1"/>
  <c r="AF274" i="2"/>
  <c r="AF274" i="9" s="1"/>
  <c r="AF280" i="2"/>
  <c r="AF280" i="9"/>
  <c r="AF289" i="2"/>
  <c r="AF289" i="9" s="1"/>
  <c r="AF294" i="2"/>
  <c r="AF294" i="9" s="1"/>
  <c r="AF300" i="2"/>
  <c r="AF300" i="9" s="1"/>
  <c r="AG13" i="2"/>
  <c r="AG11" i="9" s="1"/>
  <c r="AH8" i="2"/>
  <c r="AH13" i="2" s="1"/>
  <c r="AH657" i="2" s="1"/>
  <c r="AH311" i="2"/>
  <c r="AH311" i="9"/>
  <c r="AH313" i="2"/>
  <c r="AH313" i="9" s="1"/>
  <c r="AH326" i="2"/>
  <c r="AH326" i="9"/>
  <c r="AH327" i="2"/>
  <c r="AH327" i="9" s="1"/>
  <c r="AH334" i="2"/>
  <c r="AH334" i="9"/>
  <c r="AH366" i="2"/>
  <c r="AH366" i="9" s="1"/>
  <c r="AH367" i="2"/>
  <c r="AH367" i="9"/>
  <c r="AH391" i="2"/>
  <c r="AH391" i="9" s="1"/>
  <c r="AH392" i="2"/>
  <c r="AH392" i="9"/>
  <c r="AH416" i="2"/>
  <c r="AH416" i="9" s="1"/>
  <c r="AI8" i="2"/>
  <c r="AI13" i="2"/>
  <c r="AI11" i="9" s="1"/>
  <c r="AI332" i="2"/>
  <c r="AI332" i="9" s="1"/>
  <c r="AI336" i="2"/>
  <c r="AI336" i="9" s="1"/>
  <c r="AI337" i="2"/>
  <c r="AI337" i="9" s="1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/>
  <c r="AI345" i="2"/>
  <c r="AI345" i="9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/>
  <c r="AI370" i="2"/>
  <c r="AI370" i="9" s="1"/>
  <c r="AI371" i="2"/>
  <c r="AI371" i="9"/>
  <c r="AI372" i="2"/>
  <c r="AI372" i="9" s="1"/>
  <c r="AI374" i="2"/>
  <c r="AI374" i="9"/>
  <c r="AI503" i="2"/>
  <c r="AI503" i="9" s="1"/>
  <c r="AJ5" i="2"/>
  <c r="AJ8" i="2"/>
  <c r="AJ328" i="2"/>
  <c r="AJ328" i="9" s="1"/>
  <c r="AJ355" i="2"/>
  <c r="AJ355" i="9"/>
  <c r="AJ381" i="2"/>
  <c r="AJ381" i="9" s="1"/>
  <c r="AJ402" i="2"/>
  <c r="AJ402" i="9" s="1"/>
  <c r="AJ414" i="2"/>
  <c r="AJ414" i="9" s="1"/>
  <c r="AK5" i="2"/>
  <c r="AK13" i="2"/>
  <c r="AK11" i="9" s="1"/>
  <c r="AK427" i="2"/>
  <c r="AK427" i="9"/>
  <c r="AK443" i="2"/>
  <c r="AK443" i="9" s="1"/>
  <c r="AL5" i="2"/>
  <c r="AL13" i="2"/>
  <c r="AL11" i="9" s="1"/>
  <c r="AL409" i="2"/>
  <c r="AL473" i="2"/>
  <c r="AL473" i="9" s="1"/>
  <c r="AM13" i="2"/>
  <c r="AM473" i="2"/>
  <c r="AM473" i="9" s="1"/>
  <c r="AN480" i="2"/>
  <c r="AN480" i="9" s="1"/>
  <c r="AP468" i="2"/>
  <c r="AP468" i="9"/>
  <c r="AP469" i="2"/>
  <c r="AP469" i="9" s="1"/>
  <c r="AP487" i="2"/>
  <c r="AP487" i="9"/>
  <c r="AP489" i="2"/>
  <c r="AP489" i="9" s="1"/>
  <c r="AP496" i="2"/>
  <c r="AP496" i="9"/>
  <c r="AP525" i="2"/>
  <c r="AP525" i="9" s="1"/>
  <c r="AQ474" i="2"/>
  <c r="AQ474" i="9"/>
  <c r="AQ490" i="2"/>
  <c r="AQ490" i="9" s="1"/>
  <c r="AQ509" i="2"/>
  <c r="AQ509" i="9"/>
  <c r="AQ531" i="2"/>
  <c r="AQ531" i="9" s="1"/>
  <c r="AR474" i="2"/>
  <c r="AR474" i="9" s="1"/>
  <c r="AR475" i="2"/>
  <c r="AR475" i="9" s="1"/>
  <c r="AR477" i="2"/>
  <c r="AR477" i="9"/>
  <c r="AR491" i="2"/>
  <c r="AR491" i="9" s="1"/>
  <c r="AR497" i="2"/>
  <c r="AR497" i="9"/>
  <c r="AR506" i="2"/>
  <c r="AR506" i="9" s="1"/>
  <c r="AR507" i="2"/>
  <c r="AR507" i="9" s="1"/>
  <c r="AR511" i="2"/>
  <c r="AR511" i="9" s="1"/>
  <c r="AR516" i="2"/>
  <c r="AR516" i="9" s="1"/>
  <c r="AS13" i="2"/>
  <c r="AS11" i="9" s="1"/>
  <c r="AS510" i="2"/>
  <c r="AS510" i="9"/>
  <c r="AS515" i="2"/>
  <c r="AS515" i="9" s="1"/>
  <c r="AT505" i="2"/>
  <c r="AT505" i="9" s="1"/>
  <c r="AT540" i="2"/>
  <c r="AT540" i="9" s="1"/>
  <c r="AT549" i="2"/>
  <c r="AT549" i="9"/>
  <c r="AU526" i="2"/>
  <c r="AU526" i="9" s="1"/>
  <c r="AU527" i="2"/>
  <c r="AU527" i="9" s="1"/>
  <c r="AU532" i="2"/>
  <c r="AU532" i="9" s="1"/>
  <c r="AV546" i="2"/>
  <c r="AV546" i="9" s="1"/>
  <c r="AW13" i="2"/>
  <c r="AW11" i="9" s="1"/>
  <c r="L657" i="2"/>
  <c r="Q657" i="2"/>
  <c r="BL664" i="2"/>
  <c r="BK15" i="2"/>
  <c r="BK16" i="2" s="1"/>
  <c r="BK17" i="2" s="1"/>
  <c r="BK18" i="2" s="1"/>
  <c r="BK19" i="2" s="1"/>
  <c r="BK20" i="2" s="1"/>
  <c r="BK21" i="2" s="1"/>
  <c r="BK22" i="2" s="1"/>
  <c r="BK23" i="2" s="1"/>
  <c r="BK24" i="2" s="1"/>
  <c r="BK25" i="2" s="1"/>
  <c r="BK26" i="2" s="1"/>
  <c r="BK27" i="2" s="1"/>
  <c r="BK28" i="2" s="1"/>
  <c r="BK29" i="2" s="1"/>
  <c r="BK30" i="2" s="1"/>
  <c r="BK31" i="2" s="1"/>
  <c r="BK32" i="2" s="1"/>
  <c r="BK33" i="2" s="1"/>
  <c r="BK34" i="2" s="1"/>
  <c r="BK35" i="2" s="1"/>
  <c r="BK36" i="2" s="1"/>
  <c r="BK37" i="2" s="1"/>
  <c r="BK38" i="2" s="1"/>
  <c r="BK39" i="2" s="1"/>
  <c r="BK40" i="2" s="1"/>
  <c r="BK41" i="2" s="1"/>
  <c r="BK42" i="2" s="1"/>
  <c r="BK43" i="2" s="1"/>
  <c r="BK44" i="2" s="1"/>
  <c r="BK45" i="2" s="1"/>
  <c r="BK46" i="2" s="1"/>
  <c r="BK47" i="2" s="1"/>
  <c r="BK48" i="2" s="1"/>
  <c r="BK49" i="2" s="1"/>
  <c r="BK50" i="2" s="1"/>
  <c r="BK51" i="2" s="1"/>
  <c r="BK52" i="2" s="1"/>
  <c r="BK53" i="2" s="1"/>
  <c r="BK54" i="2" s="1"/>
  <c r="BK55" i="2" s="1"/>
  <c r="BK56" i="2" s="1"/>
  <c r="BK57" i="2" s="1"/>
  <c r="BK58" i="2" s="1"/>
  <c r="BK59" i="2" s="1"/>
  <c r="BK60" i="2" s="1"/>
  <c r="BK61" i="2" s="1"/>
  <c r="BK62" i="2" s="1"/>
  <c r="BK63" i="2" s="1"/>
  <c r="BK64" i="2" s="1"/>
  <c r="BK65" i="2" s="1"/>
  <c r="BK66" i="2" s="1"/>
  <c r="BK67" i="2" s="1"/>
  <c r="BK68" i="2" s="1"/>
  <c r="BK69" i="2" s="1"/>
  <c r="BK70" i="2" s="1"/>
  <c r="BK71" i="2" s="1"/>
  <c r="BK72" i="2" s="1"/>
  <c r="BK73" i="2" s="1"/>
  <c r="BK74" i="2" s="1"/>
  <c r="BK75" i="2" s="1"/>
  <c r="BK76" i="2" s="1"/>
  <c r="BK77" i="2" s="1"/>
  <c r="BK78" i="2" s="1"/>
  <c r="BK79" i="2" s="1"/>
  <c r="BK80" i="2" s="1"/>
  <c r="BK81" i="2" s="1"/>
  <c r="BK82" i="2" s="1"/>
  <c r="BK83" i="2" s="1"/>
  <c r="BK84" i="2" s="1"/>
  <c r="BK85" i="2" s="1"/>
  <c r="BK86" i="2" s="1"/>
  <c r="BK87" i="2" s="1"/>
  <c r="BK88" i="2" s="1"/>
  <c r="BK89" i="2" s="1"/>
  <c r="BM89" i="2"/>
  <c r="BL94" i="2"/>
  <c r="BM94" i="2"/>
  <c r="BM665" i="2" s="1"/>
  <c r="BL671" i="2" s="1"/>
  <c r="BM100" i="2"/>
  <c r="BM107" i="2"/>
  <c r="BM110" i="2"/>
  <c r="BL116" i="2"/>
  <c r="BM116" i="2" s="1"/>
  <c r="BL122" i="2"/>
  <c r="BM122" i="2"/>
  <c r="BM133" i="2"/>
  <c r="BL136" i="2"/>
  <c r="BM136" i="2" s="1"/>
  <c r="BM149" i="2"/>
  <c r="BM150" i="2"/>
  <c r="BM163" i="2"/>
  <c r="BM172" i="2"/>
  <c r="BM666" i="2" s="1"/>
  <c r="BM184" i="2"/>
  <c r="BM190" i="2"/>
  <c r="BM201" i="2"/>
  <c r="BM207" i="2"/>
  <c r="BM212" i="2"/>
  <c r="BM216" i="2"/>
  <c r="BM227" i="2"/>
  <c r="BM235" i="2"/>
  <c r="BM241" i="2"/>
  <c r="BM247" i="2"/>
  <c r="BM257" i="2"/>
  <c r="BM266" i="2"/>
  <c r="BM667" i="2" s="1"/>
  <c r="BM275" i="2"/>
  <c r="BM281" i="2"/>
  <c r="BM288" i="2"/>
  <c r="BM292" i="2"/>
  <c r="BM295" i="2"/>
  <c r="BM306" i="2"/>
  <c r="BM319" i="2"/>
  <c r="BM331" i="2"/>
  <c r="BM351" i="2"/>
  <c r="BM380" i="2"/>
  <c r="BM394" i="2"/>
  <c r="BM396" i="2"/>
  <c r="BM412" i="2"/>
  <c r="BM419" i="2"/>
  <c r="BM426" i="2"/>
  <c r="BM431" i="2"/>
  <c r="BM442" i="2"/>
  <c r="BM448" i="2"/>
  <c r="BM458" i="2"/>
  <c r="BM464" i="2"/>
  <c r="BM669" i="2" s="1"/>
  <c r="BM479" i="2"/>
  <c r="BM499" i="2"/>
  <c r="BM508" i="2"/>
  <c r="BM520" i="2"/>
  <c r="BM529" i="2"/>
  <c r="BM535" i="2"/>
  <c r="BM539" i="2"/>
  <c r="BM544" i="2"/>
  <c r="BO545" i="2"/>
  <c r="BJ15" i="2"/>
  <c r="BJ16" i="2" s="1"/>
  <c r="BJ17" i="2" s="1"/>
  <c r="BL100" i="2"/>
  <c r="BL107" i="2"/>
  <c r="BL110" i="2"/>
  <c r="BL133" i="2"/>
  <c r="BL150" i="2"/>
  <c r="BL163" i="2"/>
  <c r="BL666" i="2" s="1"/>
  <c r="BL672" i="2" s="1"/>
  <c r="BL172" i="2"/>
  <c r="BL184" i="2"/>
  <c r="BL190" i="2"/>
  <c r="BL201" i="2"/>
  <c r="BL207" i="2"/>
  <c r="BL212" i="2"/>
  <c r="BL216" i="2"/>
  <c r="BL227" i="2"/>
  <c r="BL235" i="2"/>
  <c r="BL241" i="2"/>
  <c r="BL247" i="2"/>
  <c r="BL257" i="2"/>
  <c r="BL667" i="2" s="1"/>
  <c r="BL673" i="2" s="1"/>
  <c r="BL266" i="2"/>
  <c r="BL275" i="2"/>
  <c r="BL281" i="2"/>
  <c r="BL288" i="2"/>
  <c r="BL292" i="2"/>
  <c r="BL295" i="2"/>
  <c r="BL306" i="2"/>
  <c r="BL315" i="2"/>
  <c r="BL319" i="2"/>
  <c r="BL331" i="2"/>
  <c r="BL351" i="2"/>
  <c r="BL380" i="2"/>
  <c r="BL668" i="2" s="1"/>
  <c r="BL674" i="2" s="1"/>
  <c r="BL396" i="2"/>
  <c r="BL412" i="2"/>
  <c r="BL419" i="2"/>
  <c r="BL426" i="2"/>
  <c r="BL431" i="2"/>
  <c r="BL442" i="2"/>
  <c r="BL448" i="2"/>
  <c r="BL458" i="2"/>
  <c r="BL464" i="2"/>
  <c r="BL479" i="2"/>
  <c r="BL499" i="2"/>
  <c r="BL508" i="2"/>
  <c r="BL520" i="2"/>
  <c r="BL529" i="2"/>
  <c r="BL535" i="2"/>
  <c r="BL539" i="2"/>
  <c r="BL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P5" i="9"/>
  <c r="AI5" i="9"/>
  <c r="AJ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J658" i="2"/>
  <c r="BO669" i="2"/>
  <c r="BN669" i="2"/>
  <c r="BM668" i="2"/>
  <c r="BO668" i="2"/>
  <c r="BN668" i="2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L4" i="9"/>
  <c r="AK4" i="9"/>
  <c r="AJ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O667" i="2"/>
  <c r="BN667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Z4" i="9"/>
  <c r="AE5" i="9"/>
  <c r="AD5" i="9"/>
  <c r="AC5" i="9"/>
  <c r="AA5" i="9"/>
  <c r="AB5" i="9"/>
  <c r="AF5" i="9"/>
  <c r="Z5" i="9"/>
  <c r="Y5" i="9"/>
  <c r="Y4" i="9"/>
  <c r="X4" i="9"/>
  <c r="B233" i="9"/>
  <c r="A233" i="9"/>
  <c r="W4" i="9"/>
  <c r="A257" i="9"/>
  <c r="B247" i="9"/>
  <c r="A247" i="9"/>
  <c r="T4" i="9"/>
  <c r="T5" i="9"/>
  <c r="A258" i="9"/>
  <c r="A256" i="9"/>
  <c r="A255" i="9"/>
  <c r="A254" i="9"/>
  <c r="A253" i="9"/>
  <c r="A252" i="9"/>
  <c r="BO666" i="2"/>
  <c r="BN666" i="2"/>
  <c r="BN672" i="2" s="1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U5" i="9"/>
  <c r="BN665" i="2"/>
  <c r="BN671" i="2" s="1"/>
  <c r="BO665" i="2"/>
  <c r="BR150" i="2"/>
  <c r="BL665" i="2"/>
  <c r="S7" i="9"/>
  <c r="S4" i="9"/>
  <c r="N4" i="9"/>
  <c r="BQ660" i="2"/>
  <c r="R8" i="9"/>
  <c r="R7" i="9"/>
  <c r="R5" i="9"/>
  <c r="R4" i="9"/>
  <c r="R2" i="9"/>
  <c r="M5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P5" i="9"/>
  <c r="U4" i="9"/>
  <c r="Q4" i="9"/>
  <c r="P4" i="9"/>
  <c r="O8" i="9"/>
  <c r="N8" i="9"/>
  <c r="M8" i="9"/>
  <c r="O7" i="9"/>
  <c r="N7" i="9"/>
  <c r="M7" i="9"/>
  <c r="O5" i="9"/>
  <c r="N5" i="9"/>
  <c r="O4" i="9"/>
  <c r="M4" i="9"/>
  <c r="L7" i="9"/>
  <c r="K7" i="9"/>
  <c r="L8" i="9"/>
  <c r="BM663" i="2"/>
  <c r="BM664" i="2"/>
  <c r="BO664" i="2"/>
  <c r="BN664" i="2"/>
  <c r="BO663" i="2"/>
  <c r="BN663" i="2"/>
  <c r="BL663" i="2"/>
  <c r="G5" i="9"/>
  <c r="K8" i="9"/>
  <c r="L4" i="9"/>
  <c r="K4" i="9"/>
  <c r="J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E5" i="9"/>
  <c r="D5" i="9"/>
  <c r="I4" i="9"/>
  <c r="C8" i="9"/>
  <c r="C7" i="9"/>
  <c r="C5" i="9"/>
  <c r="P657" i="2"/>
  <c r="AE11" i="9"/>
  <c r="B11" i="9"/>
  <c r="AW657" i="2"/>
  <c r="AZ462" i="9"/>
  <c r="AZ466" i="9"/>
  <c r="AZ460" i="9"/>
  <c r="AZ464" i="9"/>
  <c r="AZ459" i="9"/>
  <c r="AZ463" i="9"/>
  <c r="AZ461" i="9"/>
  <c r="AZ467" i="9"/>
  <c r="AZ472" i="9"/>
  <c r="AZ469" i="9"/>
  <c r="AZ465" i="9"/>
  <c r="AZ471" i="9"/>
  <c r="AZ468" i="9"/>
  <c r="AZ470" i="9"/>
  <c r="AZ476" i="9"/>
  <c r="AZ474" i="9"/>
  <c r="AZ473" i="9"/>
  <c r="AZ479" i="9"/>
  <c r="AZ484" i="9"/>
  <c r="AZ475" i="9"/>
  <c r="AZ477" i="9"/>
  <c r="AZ481" i="9"/>
  <c r="AZ478" i="9"/>
  <c r="AZ489" i="9"/>
  <c r="AZ486" i="9"/>
  <c r="AZ483" i="9"/>
  <c r="AZ485" i="9"/>
  <c r="AZ482" i="9"/>
  <c r="AZ480" i="9"/>
  <c r="AZ493" i="9"/>
  <c r="AZ492" i="9"/>
  <c r="AZ490" i="9"/>
  <c r="AZ494" i="9"/>
  <c r="AZ487" i="9"/>
  <c r="AZ488" i="9"/>
  <c r="AZ491" i="9"/>
  <c r="AZ495" i="9"/>
  <c r="AZ496" i="9"/>
  <c r="AZ497" i="9"/>
  <c r="AZ499" i="9"/>
  <c r="AZ498" i="9"/>
  <c r="AZ505" i="9"/>
  <c r="AZ501" i="9"/>
  <c r="AZ502" i="9"/>
  <c r="AZ504" i="9"/>
  <c r="AZ500" i="9"/>
  <c r="AZ503" i="9"/>
  <c r="AZ511" i="9"/>
  <c r="AZ508" i="9"/>
  <c r="AZ509" i="9"/>
  <c r="AZ507" i="9"/>
  <c r="AZ510" i="9"/>
  <c r="AZ506" i="9"/>
  <c r="AZ512" i="9"/>
  <c r="AZ514" i="9"/>
  <c r="AZ516" i="9"/>
  <c r="AZ513" i="9"/>
  <c r="AZ515" i="9"/>
  <c r="AZ524" i="9"/>
  <c r="AZ519" i="9"/>
  <c r="AZ518" i="9"/>
  <c r="AZ521" i="9"/>
  <c r="AZ523" i="9"/>
  <c r="AZ520" i="9"/>
  <c r="AZ522" i="9"/>
  <c r="AZ517" i="9"/>
  <c r="AZ530" i="9"/>
  <c r="AZ525" i="9"/>
  <c r="AZ528" i="9"/>
  <c r="AZ529" i="9"/>
  <c r="AZ527" i="9"/>
  <c r="AZ531" i="9"/>
  <c r="AZ526" i="9"/>
  <c r="AZ532" i="9"/>
  <c r="AZ535" i="9"/>
  <c r="AZ533" i="9"/>
  <c r="AZ534" i="9"/>
  <c r="AZ536" i="9"/>
  <c r="AZ543" i="9"/>
  <c r="AZ542" i="9"/>
  <c r="AZ537" i="9"/>
  <c r="AZ544" i="9"/>
  <c r="AZ539" i="9"/>
  <c r="AZ541" i="9"/>
  <c r="AZ538" i="9"/>
  <c r="AZ540" i="9"/>
  <c r="AZ549" i="9"/>
  <c r="AZ547" i="9"/>
  <c r="AZ552" i="9"/>
  <c r="AZ550" i="9"/>
  <c r="AZ545" i="9"/>
  <c r="AZ548" i="9"/>
  <c r="AZ546" i="9"/>
  <c r="AZ551" i="9"/>
  <c r="AZ553" i="9"/>
  <c r="AZ555" i="9"/>
  <c r="AZ557" i="9"/>
  <c r="AZ554" i="9"/>
  <c r="AZ565" i="9"/>
  <c r="AZ561" i="9"/>
  <c r="AZ560" i="9"/>
  <c r="AZ562" i="9"/>
  <c r="AZ558" i="9"/>
  <c r="AZ556" i="9"/>
  <c r="AZ559" i="9"/>
  <c r="AZ563" i="9"/>
  <c r="AZ564" i="9"/>
  <c r="AZ567" i="9"/>
  <c r="AZ566" i="9"/>
  <c r="AZ570" i="9"/>
  <c r="AZ574" i="9"/>
  <c r="AZ573" i="9"/>
  <c r="AZ568" i="9"/>
  <c r="AZ575" i="9"/>
  <c r="AZ571" i="9"/>
  <c r="AZ572" i="9"/>
  <c r="AZ569" i="9"/>
  <c r="AZ581" i="9"/>
  <c r="AZ577" i="9"/>
  <c r="AZ579" i="9"/>
  <c r="AZ578" i="9"/>
  <c r="AZ576" i="9"/>
  <c r="AZ580" i="9"/>
  <c r="AZ587" i="9"/>
  <c r="AZ586" i="9"/>
  <c r="AZ584" i="9"/>
  <c r="AZ582" i="9"/>
  <c r="AZ583" i="9"/>
  <c r="AZ585" i="9"/>
  <c r="AZ594" i="9"/>
  <c r="AZ593" i="9"/>
  <c r="AZ591" i="9"/>
  <c r="AZ589" i="9"/>
  <c r="AZ592" i="9"/>
  <c r="AZ590" i="9"/>
  <c r="AZ596" i="9"/>
  <c r="AZ597" i="9"/>
  <c r="AZ601" i="9"/>
  <c r="AZ607" i="9"/>
  <c r="AZ606" i="9"/>
  <c r="AZ598" i="9"/>
  <c r="AZ599" i="9"/>
  <c r="AZ595" i="9"/>
  <c r="AZ604" i="9"/>
  <c r="AZ608" i="9"/>
  <c r="AZ600" i="9"/>
  <c r="AZ610" i="9"/>
  <c r="AZ609" i="9"/>
  <c r="AZ602" i="9"/>
  <c r="AZ605" i="9"/>
  <c r="AZ611" i="9"/>
  <c r="AZ603" i="9"/>
  <c r="AY11" i="9"/>
  <c r="D11" i="9" l="1"/>
  <c r="AG657" i="2"/>
  <c r="V657" i="2"/>
  <c r="BN675" i="2"/>
  <c r="AS657" i="2"/>
  <c r="AH11" i="9"/>
  <c r="AH657" i="9" s="1"/>
  <c r="W5" i="9"/>
  <c r="BN674" i="2"/>
  <c r="AH5" i="9"/>
  <c r="BK90" i="2"/>
  <c r="BK91" i="2" s="1"/>
  <c r="BK92" i="2" s="1"/>
  <c r="BK93" i="2" s="1"/>
  <c r="BK94" i="2" s="1"/>
  <c r="BK95" i="2" s="1"/>
  <c r="BK96" i="2" s="1"/>
  <c r="BK97" i="2" s="1"/>
  <c r="BK98" i="2" s="1"/>
  <c r="BK99" i="2" s="1"/>
  <c r="BK100" i="2" s="1"/>
  <c r="BK101" i="2" s="1"/>
  <c r="BK102" i="2" s="1"/>
  <c r="BK103" i="2" s="1"/>
  <c r="BK104" i="2" s="1"/>
  <c r="BK105" i="2" s="1"/>
  <c r="BK106" i="2" s="1"/>
  <c r="BK107" i="2" s="1"/>
  <c r="BK108" i="2" s="1"/>
  <c r="BK109" i="2" s="1"/>
  <c r="BK110" i="2" s="1"/>
  <c r="BK111" i="2" s="1"/>
  <c r="BK112" i="2" s="1"/>
  <c r="BK113" i="2" s="1"/>
  <c r="BK114" i="2" s="1"/>
  <c r="BK115" i="2" s="1"/>
  <c r="BK116" i="2" s="1"/>
  <c r="BK117" i="2" s="1"/>
  <c r="BK118" i="2" s="1"/>
  <c r="BK119" i="2" s="1"/>
  <c r="BK120" i="2" s="1"/>
  <c r="BK121" i="2" s="1"/>
  <c r="BK122" i="2" s="1"/>
  <c r="BK123" i="2" s="1"/>
  <c r="BK124" i="2" s="1"/>
  <c r="BK125" i="2" s="1"/>
  <c r="BK126" i="2" s="1"/>
  <c r="BK127" i="2" s="1"/>
  <c r="BK128" i="2" s="1"/>
  <c r="BK129" i="2" s="1"/>
  <c r="BK130" i="2" s="1"/>
  <c r="BK131" i="2" s="1"/>
  <c r="BK132" i="2" s="1"/>
  <c r="BK133" i="2" s="1"/>
  <c r="BK134" i="2" s="1"/>
  <c r="BK135" i="2" s="1"/>
  <c r="BK136" i="2" s="1"/>
  <c r="BK137" i="2" s="1"/>
  <c r="BK138" i="2" s="1"/>
  <c r="BK139" i="2" s="1"/>
  <c r="BK140" i="2" s="1"/>
  <c r="BK141" i="2" s="1"/>
  <c r="BK142" i="2" s="1"/>
  <c r="BK143" i="2" s="1"/>
  <c r="BK144" i="2" s="1"/>
  <c r="BK145" i="2" s="1"/>
  <c r="BK146" i="2" s="1"/>
  <c r="BK147" i="2" s="1"/>
  <c r="BK148" i="2" s="1"/>
  <c r="BK149" i="2" s="1"/>
  <c r="BK150" i="2" s="1"/>
  <c r="BK151" i="2" s="1"/>
  <c r="BK152" i="2" s="1"/>
  <c r="BK153" i="2" s="1"/>
  <c r="BK154" i="2" s="1"/>
  <c r="BK155" i="2" s="1"/>
  <c r="BK156" i="2" s="1"/>
  <c r="BK157" i="2" s="1"/>
  <c r="BK158" i="2" s="1"/>
  <c r="BK159" i="2" s="1"/>
  <c r="BK160" i="2" s="1"/>
  <c r="BK161" i="2" s="1"/>
  <c r="BK162" i="2" s="1"/>
  <c r="BK163" i="2" s="1"/>
  <c r="BK164" i="2" s="1"/>
  <c r="BK165" i="2" s="1"/>
  <c r="BK166" i="2" s="1"/>
  <c r="BK167" i="2" s="1"/>
  <c r="BK168" i="2" s="1"/>
  <c r="BK169" i="2" s="1"/>
  <c r="BK170" i="2" s="1"/>
  <c r="BK171" i="2" s="1"/>
  <c r="BK172" i="2" s="1"/>
  <c r="BK173" i="2" s="1"/>
  <c r="BK174" i="2" s="1"/>
  <c r="BK175" i="2" s="1"/>
  <c r="BK176" i="2" s="1"/>
  <c r="BK177" i="2" s="1"/>
  <c r="BK178" i="2" s="1"/>
  <c r="BK179" i="2" s="1"/>
  <c r="BK180" i="2" s="1"/>
  <c r="BK181" i="2" s="1"/>
  <c r="BK182" i="2" s="1"/>
  <c r="BK183" i="2" s="1"/>
  <c r="BK184" i="2" s="1"/>
  <c r="BK185" i="2" s="1"/>
  <c r="BK186" i="2" s="1"/>
  <c r="BK187" i="2" s="1"/>
  <c r="BK188" i="2" s="1"/>
  <c r="BK189" i="2" s="1"/>
  <c r="BK190" i="2" s="1"/>
  <c r="BK191" i="2" s="1"/>
  <c r="BK192" i="2" s="1"/>
  <c r="BK193" i="2" s="1"/>
  <c r="BK194" i="2" s="1"/>
  <c r="BK195" i="2" s="1"/>
  <c r="BK196" i="2" s="1"/>
  <c r="BK197" i="2" s="1"/>
  <c r="BK198" i="2" s="1"/>
  <c r="BK199" i="2" s="1"/>
  <c r="BK200" i="2" s="1"/>
  <c r="BK201" i="2" s="1"/>
  <c r="BK202" i="2" s="1"/>
  <c r="BK203" i="2" s="1"/>
  <c r="BK204" i="2" s="1"/>
  <c r="BK205" i="2" s="1"/>
  <c r="BK206" i="2" s="1"/>
  <c r="BK207" i="2" s="1"/>
  <c r="BK208" i="2" s="1"/>
  <c r="BK209" i="2" s="1"/>
  <c r="BK210" i="2" s="1"/>
  <c r="BK211" i="2" s="1"/>
  <c r="BK212" i="2" s="1"/>
  <c r="BK213" i="2" s="1"/>
  <c r="BK214" i="2" s="1"/>
  <c r="BK215" i="2" s="1"/>
  <c r="BK216" i="2" s="1"/>
  <c r="BK217" i="2" s="1"/>
  <c r="BK218" i="2" s="1"/>
  <c r="BK219" i="2" s="1"/>
  <c r="BK220" i="2" s="1"/>
  <c r="BK221" i="2" s="1"/>
  <c r="BK222" i="2" s="1"/>
  <c r="BK223" i="2" s="1"/>
  <c r="BK224" i="2" s="1"/>
  <c r="BK225" i="2" s="1"/>
  <c r="BK226" i="2" s="1"/>
  <c r="BK227" i="2" s="1"/>
  <c r="BK228" i="2" s="1"/>
  <c r="BK229" i="2" s="1"/>
  <c r="BK230" i="2" s="1"/>
  <c r="BK231" i="2" s="1"/>
  <c r="BK232" i="2" s="1"/>
  <c r="BK233" i="2" s="1"/>
  <c r="BK234" i="2" s="1"/>
  <c r="BK235" i="2" s="1"/>
  <c r="BK236" i="2" s="1"/>
  <c r="BK237" i="2" s="1"/>
  <c r="BK238" i="2" s="1"/>
  <c r="BK239" i="2" s="1"/>
  <c r="BK240" i="2" s="1"/>
  <c r="BK241" i="2" s="1"/>
  <c r="BK242" i="2" s="1"/>
  <c r="BK243" i="2" s="1"/>
  <c r="BK244" i="2" s="1"/>
  <c r="BK245" i="2" s="1"/>
  <c r="BK246" i="2" s="1"/>
  <c r="BK247" i="2" s="1"/>
  <c r="BK248" i="2" s="1"/>
  <c r="BK249" i="2" s="1"/>
  <c r="BK250" i="2" s="1"/>
  <c r="BK251" i="2" s="1"/>
  <c r="BK252" i="2" s="1"/>
  <c r="BK253" i="2" s="1"/>
  <c r="BK254" i="2" s="1"/>
  <c r="BK255" i="2" s="1"/>
  <c r="BK256" i="2" s="1"/>
  <c r="BK257" i="2" s="1"/>
  <c r="BK258" i="2" s="1"/>
  <c r="BK259" i="2" s="1"/>
  <c r="BK260" i="2" s="1"/>
  <c r="BK261" i="2" s="1"/>
  <c r="BK262" i="2" s="1"/>
  <c r="BK263" i="2" s="1"/>
  <c r="BK264" i="2" s="1"/>
  <c r="BK265" i="2" s="1"/>
  <c r="BK266" i="2" s="1"/>
  <c r="BK267" i="2" s="1"/>
  <c r="BK268" i="2" s="1"/>
  <c r="BK269" i="2" s="1"/>
  <c r="BK270" i="2" s="1"/>
  <c r="BK271" i="2" s="1"/>
  <c r="BK272" i="2" s="1"/>
  <c r="BK273" i="2" s="1"/>
  <c r="BK274" i="2" s="1"/>
  <c r="BK275" i="2" s="1"/>
  <c r="BK276" i="2" s="1"/>
  <c r="BK277" i="2" s="1"/>
  <c r="BK278" i="2" s="1"/>
  <c r="BK279" i="2" s="1"/>
  <c r="BK280" i="2" s="1"/>
  <c r="BK281" i="2" s="1"/>
  <c r="BK282" i="2" s="1"/>
  <c r="BK283" i="2" s="1"/>
  <c r="BK284" i="2" s="1"/>
  <c r="BK285" i="2" s="1"/>
  <c r="BK286" i="2" s="1"/>
  <c r="BK287" i="2" s="1"/>
  <c r="BK288" i="2" s="1"/>
  <c r="BK289" i="2" s="1"/>
  <c r="BK290" i="2" s="1"/>
  <c r="BK291" i="2" s="1"/>
  <c r="BK292" i="2" s="1"/>
  <c r="BK293" i="2" s="1"/>
  <c r="BK294" i="2" s="1"/>
  <c r="BK295" i="2" s="1"/>
  <c r="BK296" i="2" s="1"/>
  <c r="BK297" i="2" s="1"/>
  <c r="BK298" i="2" s="1"/>
  <c r="BK299" i="2" s="1"/>
  <c r="BK300" i="2" s="1"/>
  <c r="BK301" i="2" s="1"/>
  <c r="BK302" i="2" s="1"/>
  <c r="BK303" i="2" s="1"/>
  <c r="BK304" i="2" s="1"/>
  <c r="BK305" i="2" s="1"/>
  <c r="BK306" i="2" s="1"/>
  <c r="BK307" i="2" s="1"/>
  <c r="BK308" i="2" s="1"/>
  <c r="BK309" i="2" s="1"/>
  <c r="BK310" i="2" s="1"/>
  <c r="BK311" i="2" s="1"/>
  <c r="BK312" i="2" s="1"/>
  <c r="BK313" i="2" s="1"/>
  <c r="BK314" i="2" s="1"/>
  <c r="BK315" i="2" s="1"/>
  <c r="BK316" i="2" s="1"/>
  <c r="BK317" i="2" s="1"/>
  <c r="BK318" i="2" s="1"/>
  <c r="BK319" i="2" s="1"/>
  <c r="BK320" i="2" s="1"/>
  <c r="BK321" i="2" s="1"/>
  <c r="BK322" i="2" s="1"/>
  <c r="BK323" i="2" s="1"/>
  <c r="BK324" i="2" s="1"/>
  <c r="BK325" i="2" s="1"/>
  <c r="BK326" i="2" s="1"/>
  <c r="BK327" i="2" s="1"/>
  <c r="BK328" i="2" s="1"/>
  <c r="BK329" i="2" s="1"/>
  <c r="BK330" i="2" s="1"/>
  <c r="BK331" i="2" s="1"/>
  <c r="BK332" i="2" s="1"/>
  <c r="BK333" i="2" s="1"/>
  <c r="BK334" i="2" s="1"/>
  <c r="BK335" i="2" s="1"/>
  <c r="BK336" i="2" s="1"/>
  <c r="BK337" i="2" s="1"/>
  <c r="BK338" i="2" s="1"/>
  <c r="BK339" i="2" s="1"/>
  <c r="BK340" i="2" s="1"/>
  <c r="BK341" i="2" s="1"/>
  <c r="BK342" i="2" s="1"/>
  <c r="BK343" i="2" s="1"/>
  <c r="BK344" i="2" s="1"/>
  <c r="BK345" i="2" s="1"/>
  <c r="BK346" i="2" s="1"/>
  <c r="BK347" i="2" s="1"/>
  <c r="BK348" i="2" s="1"/>
  <c r="BK349" i="2" s="1"/>
  <c r="BK350" i="2" s="1"/>
  <c r="BK351" i="2" s="1"/>
  <c r="BK352" i="2" s="1"/>
  <c r="BK353" i="2" s="1"/>
  <c r="BK354" i="2" s="1"/>
  <c r="BK355" i="2" s="1"/>
  <c r="BK356" i="2" s="1"/>
  <c r="BK357" i="2" s="1"/>
  <c r="BK358" i="2" s="1"/>
  <c r="BK359" i="2" s="1"/>
  <c r="BK360" i="2" s="1"/>
  <c r="BK361" i="2" s="1"/>
  <c r="BK362" i="2" s="1"/>
  <c r="BK363" i="2" s="1"/>
  <c r="BK364" i="2" s="1"/>
  <c r="BK365" i="2" s="1"/>
  <c r="BK366" i="2" s="1"/>
  <c r="BK367" i="2" s="1"/>
  <c r="BK368" i="2" s="1"/>
  <c r="BK369" i="2" s="1"/>
  <c r="BK370" i="2" s="1"/>
  <c r="BK371" i="2" s="1"/>
  <c r="BK372" i="2" s="1"/>
  <c r="BK373" i="2" s="1"/>
  <c r="BK374" i="2" s="1"/>
  <c r="BK375" i="2" s="1"/>
  <c r="BK376" i="2" s="1"/>
  <c r="BK377" i="2" s="1"/>
  <c r="BK378" i="2" s="1"/>
  <c r="BK379" i="2" s="1"/>
  <c r="BK380" i="2" s="1"/>
  <c r="BK381" i="2" s="1"/>
  <c r="BK382" i="2" s="1"/>
  <c r="BK383" i="2" s="1"/>
  <c r="BK384" i="2" s="1"/>
  <c r="BK385" i="2" s="1"/>
  <c r="BK386" i="2" s="1"/>
  <c r="BK387" i="2" s="1"/>
  <c r="BK388" i="2" s="1"/>
  <c r="BK389" i="2" s="1"/>
  <c r="BK390" i="2" s="1"/>
  <c r="BK391" i="2" s="1"/>
  <c r="BK392" i="2" s="1"/>
  <c r="BK393" i="2" s="1"/>
  <c r="BK394" i="2" s="1"/>
  <c r="BK395" i="2" s="1"/>
  <c r="BK396" i="2" s="1"/>
  <c r="BK397" i="2" s="1"/>
  <c r="BK398" i="2" s="1"/>
  <c r="BK399" i="2" s="1"/>
  <c r="BK400" i="2" s="1"/>
  <c r="BK401" i="2" s="1"/>
  <c r="BK402" i="2" s="1"/>
  <c r="BK403" i="2" s="1"/>
  <c r="BK404" i="2" s="1"/>
  <c r="BK405" i="2" s="1"/>
  <c r="BK406" i="2" s="1"/>
  <c r="BK407" i="2" s="1"/>
  <c r="BK408" i="2" s="1"/>
  <c r="BK409" i="2" s="1"/>
  <c r="BK410" i="2" s="1"/>
  <c r="BK411" i="2" s="1"/>
  <c r="BK412" i="2" s="1"/>
  <c r="BK413" i="2" s="1"/>
  <c r="BK414" i="2" s="1"/>
  <c r="BK415" i="2" s="1"/>
  <c r="BK416" i="2" s="1"/>
  <c r="BK417" i="2" s="1"/>
  <c r="BK418" i="2" s="1"/>
  <c r="BK419" i="2" s="1"/>
  <c r="BK420" i="2" s="1"/>
  <c r="BK421" i="2" s="1"/>
  <c r="BK422" i="2" s="1"/>
  <c r="BK423" i="2" s="1"/>
  <c r="BK424" i="2" s="1"/>
  <c r="BK425" i="2" s="1"/>
  <c r="BK426" i="2" s="1"/>
  <c r="BK427" i="2" s="1"/>
  <c r="BK428" i="2" s="1"/>
  <c r="BK429" i="2" s="1"/>
  <c r="BK430" i="2" s="1"/>
  <c r="BK431" i="2" s="1"/>
  <c r="BK432" i="2" s="1"/>
  <c r="BK433" i="2" s="1"/>
  <c r="BK434" i="2" s="1"/>
  <c r="BK435" i="2" s="1"/>
  <c r="BK436" i="2" s="1"/>
  <c r="BK437" i="2" s="1"/>
  <c r="BK438" i="2" s="1"/>
  <c r="BK439" i="2" s="1"/>
  <c r="BK440" i="2" s="1"/>
  <c r="BK441" i="2" s="1"/>
  <c r="BK442" i="2" s="1"/>
  <c r="BK443" i="2" s="1"/>
  <c r="BK444" i="2" s="1"/>
  <c r="BK445" i="2" s="1"/>
  <c r="BK446" i="2" s="1"/>
  <c r="BK447" i="2" s="1"/>
  <c r="BK448" i="2" s="1"/>
  <c r="BK449" i="2" s="1"/>
  <c r="BK450" i="2" s="1"/>
  <c r="BK451" i="2" s="1"/>
  <c r="BK452" i="2" s="1"/>
  <c r="BK453" i="2" s="1"/>
  <c r="BK454" i="2" s="1"/>
  <c r="BK455" i="2" s="1"/>
  <c r="BK456" i="2" s="1"/>
  <c r="BK457" i="2" s="1"/>
  <c r="BK458" i="2" s="1"/>
  <c r="BK459" i="2" s="1"/>
  <c r="BK460" i="2" s="1"/>
  <c r="BK461" i="2" s="1"/>
  <c r="BK462" i="2" s="1"/>
  <c r="BK463" i="2" s="1"/>
  <c r="BK464" i="2" s="1"/>
  <c r="BK465" i="2" s="1"/>
  <c r="BK466" i="2" s="1"/>
  <c r="BK467" i="2" s="1"/>
  <c r="BK468" i="2" s="1"/>
  <c r="BK469" i="2" s="1"/>
  <c r="BK470" i="2" s="1"/>
  <c r="BK471" i="2" s="1"/>
  <c r="BK472" i="2" s="1"/>
  <c r="BK473" i="2" s="1"/>
  <c r="BK474" i="2" s="1"/>
  <c r="BK475" i="2" s="1"/>
  <c r="BK476" i="2" s="1"/>
  <c r="BK477" i="2" s="1"/>
  <c r="BK478" i="2" s="1"/>
  <c r="BK479" i="2" s="1"/>
  <c r="BK480" i="2" s="1"/>
  <c r="BK481" i="2" s="1"/>
  <c r="BK482" i="2" s="1"/>
  <c r="BK483" i="2" s="1"/>
  <c r="BK484" i="2" s="1"/>
  <c r="BK485" i="2" s="1"/>
  <c r="BK486" i="2" s="1"/>
  <c r="BK487" i="2" s="1"/>
  <c r="BK488" i="2" s="1"/>
  <c r="BK489" i="2" s="1"/>
  <c r="BK490" i="2" s="1"/>
  <c r="BK491" i="2" s="1"/>
  <c r="BK492" i="2" s="1"/>
  <c r="BK493" i="2" s="1"/>
  <c r="BK494" i="2" s="1"/>
  <c r="BK495" i="2" s="1"/>
  <c r="BK496" i="2" s="1"/>
  <c r="BK497" i="2" s="1"/>
  <c r="BK498" i="2" s="1"/>
  <c r="BK499" i="2" s="1"/>
  <c r="BK500" i="2" s="1"/>
  <c r="BK501" i="2" s="1"/>
  <c r="BK502" i="2" s="1"/>
  <c r="BK503" i="2" s="1"/>
  <c r="BK504" i="2" s="1"/>
  <c r="BK505" i="2" s="1"/>
  <c r="BK506" i="2" s="1"/>
  <c r="BK507" i="2" s="1"/>
  <c r="BK508" i="2" s="1"/>
  <c r="BK509" i="2" s="1"/>
  <c r="BK510" i="2" s="1"/>
  <c r="BK511" i="2" s="1"/>
  <c r="BK512" i="2" s="1"/>
  <c r="BK513" i="2" s="1"/>
  <c r="BK514" i="2" s="1"/>
  <c r="BK515" i="2" s="1"/>
  <c r="BK516" i="2" s="1"/>
  <c r="BK517" i="2" s="1"/>
  <c r="BK518" i="2" s="1"/>
  <c r="BK519" i="2" s="1"/>
  <c r="BK520" i="2" s="1"/>
  <c r="BK521" i="2" s="1"/>
  <c r="BK522" i="2" s="1"/>
  <c r="BK523" i="2" s="1"/>
  <c r="BK524" i="2" s="1"/>
  <c r="BK525" i="2" s="1"/>
  <c r="BK526" i="2" s="1"/>
  <c r="BK527" i="2" s="1"/>
  <c r="BK528" i="2" s="1"/>
  <c r="BK529" i="2" s="1"/>
  <c r="BK530" i="2" s="1"/>
  <c r="BK531" i="2" s="1"/>
  <c r="BK532" i="2" s="1"/>
  <c r="BK533" i="2" s="1"/>
  <c r="BK534" i="2" s="1"/>
  <c r="BK535" i="2" s="1"/>
  <c r="BK536" i="2" s="1"/>
  <c r="BK537" i="2" s="1"/>
  <c r="BK538" i="2" s="1"/>
  <c r="BK539" i="2" s="1"/>
  <c r="BK540" i="2" s="1"/>
  <c r="BK541" i="2" s="1"/>
  <c r="BK542" i="2" s="1"/>
  <c r="BK543" i="2" s="1"/>
  <c r="BK544" i="2" s="1"/>
  <c r="BK545" i="2" s="1"/>
  <c r="BK546" i="2" s="1"/>
  <c r="BK547" i="2" s="1"/>
  <c r="BK548" i="2" s="1"/>
  <c r="BK549" i="2" s="1"/>
  <c r="BK550" i="2" s="1"/>
  <c r="BK551" i="2" s="1"/>
  <c r="BK552" i="2" s="1"/>
  <c r="BK553" i="2" s="1"/>
  <c r="BK554" i="2" s="1"/>
  <c r="BK555" i="2" s="1"/>
  <c r="BK556" i="2" s="1"/>
  <c r="BK557" i="2" s="1"/>
  <c r="BK558" i="2" s="1"/>
  <c r="BK559" i="2" s="1"/>
  <c r="BK560" i="2" s="1"/>
  <c r="BK561" i="2" s="1"/>
  <c r="BK562" i="2" s="1"/>
  <c r="BK563" i="2" s="1"/>
  <c r="BK564" i="2" s="1"/>
  <c r="BK565" i="2" s="1"/>
  <c r="BK566" i="2" s="1"/>
  <c r="BK567" i="2" s="1"/>
  <c r="BK568" i="2" s="1"/>
  <c r="BK569" i="2" s="1"/>
  <c r="BK570" i="2" s="1"/>
  <c r="BK571" i="2" s="1"/>
  <c r="BK572" i="2" s="1"/>
  <c r="BK573" i="2" s="1"/>
  <c r="BK574" i="2" s="1"/>
  <c r="BK575" i="2" s="1"/>
  <c r="BK576" i="2" s="1"/>
  <c r="BK577" i="2" s="1"/>
  <c r="BK578" i="2" s="1"/>
  <c r="BK579" i="2" s="1"/>
  <c r="BK580" i="2" s="1"/>
  <c r="BK581" i="2" s="1"/>
  <c r="BK582" i="2" s="1"/>
  <c r="BK583" i="2" s="1"/>
  <c r="BK584" i="2" s="1"/>
  <c r="BK585" i="2" s="1"/>
  <c r="BK586" i="2" s="1"/>
  <c r="BK587" i="2" s="1"/>
  <c r="BK588" i="2" s="1"/>
  <c r="BK589" i="2" s="1"/>
  <c r="BK590" i="2" s="1"/>
  <c r="BK591" i="2" s="1"/>
  <c r="BK592" i="2" s="1"/>
  <c r="BK593" i="2" s="1"/>
  <c r="BK594" i="2" s="1"/>
  <c r="BK595" i="2" s="1"/>
  <c r="BK596" i="2" s="1"/>
  <c r="BK597" i="2" s="1"/>
  <c r="BK598" i="2" s="1"/>
  <c r="BK599" i="2" s="1"/>
  <c r="BK600" i="2" s="1"/>
  <c r="BK601" i="2" s="1"/>
  <c r="BK602" i="2" s="1"/>
  <c r="BK603" i="2" s="1"/>
  <c r="BK604" i="2" s="1"/>
  <c r="BK605" i="2" s="1"/>
  <c r="BK606" i="2" s="1"/>
  <c r="BK607" i="2" s="1"/>
  <c r="BK608" i="2" s="1"/>
  <c r="BK609" i="2" s="1"/>
  <c r="BK610" i="2" s="1"/>
  <c r="BK611" i="2" s="1"/>
  <c r="BK612" i="2" s="1"/>
  <c r="BK613" i="2" s="1"/>
  <c r="BK614" i="2" s="1"/>
  <c r="BK615" i="2" s="1"/>
  <c r="BK616" i="2" s="1"/>
  <c r="BK617" i="2" s="1"/>
  <c r="BK618" i="2" s="1"/>
  <c r="BK619" i="2" s="1"/>
  <c r="BK620" i="2" s="1"/>
  <c r="BK621" i="2" s="1"/>
  <c r="BK622" i="2" s="1"/>
  <c r="BK623" i="2" s="1"/>
  <c r="BK624" i="2" s="1"/>
  <c r="BK625" i="2" s="1"/>
  <c r="BK626" i="2" s="1"/>
  <c r="BK627" i="2" s="1"/>
  <c r="BK628" i="2" s="1"/>
  <c r="BK629" i="2" s="1"/>
  <c r="BK630" i="2" s="1"/>
  <c r="BK631" i="2" s="1"/>
  <c r="BK632" i="2" s="1"/>
  <c r="BK633" i="2" s="1"/>
  <c r="AA657" i="2"/>
  <c r="N657" i="2"/>
  <c r="AC657" i="2"/>
  <c r="AB11" i="9"/>
  <c r="AB657" i="9" s="1"/>
  <c r="Y13" i="2"/>
  <c r="S13" i="2"/>
  <c r="R657" i="2"/>
  <c r="AP13" i="2"/>
  <c r="BC657" i="2"/>
  <c r="BN673" i="2"/>
  <c r="K657" i="2"/>
  <c r="AV13" i="2"/>
  <c r="U657" i="2"/>
  <c r="AR4" i="9"/>
  <c r="BB11" i="9"/>
  <c r="J657" i="2"/>
  <c r="X5" i="9"/>
  <c r="T13" i="2"/>
  <c r="B657" i="2"/>
  <c r="BA657" i="2"/>
  <c r="AG657" i="9"/>
  <c r="BP15" i="2"/>
  <c r="AI657" i="2"/>
  <c r="I657" i="9"/>
  <c r="J657" i="9"/>
  <c r="AC657" i="9"/>
  <c r="L657" i="9"/>
  <c r="L658" i="9" s="1"/>
  <c r="AD657" i="9"/>
  <c r="B657" i="9"/>
  <c r="B658" i="9" s="1"/>
  <c r="BP17" i="2"/>
  <c r="Q657" i="9"/>
  <c r="Q658" i="9" s="1"/>
  <c r="AX657" i="9"/>
  <c r="E657" i="9"/>
  <c r="AS657" i="9"/>
  <c r="D657" i="9"/>
  <c r="D658" i="9" s="1"/>
  <c r="AW657" i="9"/>
  <c r="P657" i="9"/>
  <c r="BP16" i="2"/>
  <c r="AD657" i="2"/>
  <c r="M657" i="9"/>
  <c r="BC657" i="9"/>
  <c r="BB657" i="9"/>
  <c r="AI657" i="9"/>
  <c r="AK657" i="9"/>
  <c r="AA657" i="9"/>
  <c r="V657" i="9"/>
  <c r="BJ18" i="2"/>
  <c r="E657" i="2"/>
  <c r="AR657" i="9"/>
  <c r="O11" i="9"/>
  <c r="O657" i="9" s="1"/>
  <c r="O657" i="2"/>
  <c r="G109" i="9"/>
  <c r="G657" i="9" s="1"/>
  <c r="G657" i="2"/>
  <c r="AY555" i="9"/>
  <c r="AY657" i="9" s="1"/>
  <c r="AY657" i="2"/>
  <c r="N657" i="9"/>
  <c r="AM657" i="2"/>
  <c r="AM11" i="9"/>
  <c r="AM657" i="9" s="1"/>
  <c r="X11" i="9"/>
  <c r="X657" i="9" s="1"/>
  <c r="X657" i="2"/>
  <c r="W11" i="9"/>
  <c r="W657" i="9" s="1"/>
  <c r="W657" i="2"/>
  <c r="AU4" i="9"/>
  <c r="AU13" i="2"/>
  <c r="BL669" i="2"/>
  <c r="BL675" i="2" s="1"/>
  <c r="AF11" i="9"/>
  <c r="AF657" i="9" s="1"/>
  <c r="AF657" i="2"/>
  <c r="P658" i="9"/>
  <c r="C657" i="2"/>
  <c r="C11" i="9"/>
  <c r="C657" i="9" s="1"/>
  <c r="AQ13" i="2"/>
  <c r="AQ4" i="9"/>
  <c r="AZ657" i="2"/>
  <c r="AZ11" i="9"/>
  <c r="AZ657" i="9" s="1"/>
  <c r="AE390" i="9"/>
  <c r="AE657" i="9" s="1"/>
  <c r="AE657" i="2"/>
  <c r="F77" i="9"/>
  <c r="F657" i="9" s="1"/>
  <c r="F657" i="2"/>
  <c r="AR657" i="2"/>
  <c r="AJ13" i="2"/>
  <c r="Z13" i="2"/>
  <c r="U657" i="9"/>
  <c r="R11" i="9"/>
  <c r="R657" i="9" s="1"/>
  <c r="R658" i="9" s="1"/>
  <c r="K657" i="9"/>
  <c r="K658" i="9" s="1"/>
  <c r="H104" i="9"/>
  <c r="H657" i="9" s="1"/>
  <c r="H657" i="2"/>
  <c r="AL409" i="9"/>
  <c r="AL657" i="9" s="1"/>
  <c r="AL657" i="2"/>
  <c r="M657" i="2"/>
  <c r="AN4" i="9"/>
  <c r="AN13" i="2"/>
  <c r="AK657" i="2"/>
  <c r="I657" i="2"/>
  <c r="AT13" i="2"/>
  <c r="AT4" i="9"/>
  <c r="BA657" i="9"/>
  <c r="C658" i="9" l="1"/>
  <c r="J658" i="9"/>
  <c r="E658" i="9"/>
  <c r="I658" i="9"/>
  <c r="M658" i="9"/>
  <c r="Y657" i="2"/>
  <c r="Y11" i="9"/>
  <c r="Y657" i="9" s="1"/>
  <c r="G658" i="9"/>
  <c r="U658" i="9"/>
  <c r="T11" i="9"/>
  <c r="T657" i="9" s="1"/>
  <c r="T657" i="2"/>
  <c r="S11" i="9"/>
  <c r="S657" i="9" s="1"/>
  <c r="S657" i="2"/>
  <c r="BE658" i="2" s="1"/>
  <c r="AV11" i="9"/>
  <c r="AV657" i="9" s="1"/>
  <c r="AV657" i="2"/>
  <c r="AP657" i="2"/>
  <c r="AP11" i="9"/>
  <c r="AP657" i="9" s="1"/>
  <c r="BK634" i="2"/>
  <c r="AT11" i="9"/>
  <c r="AT657" i="9" s="1"/>
  <c r="AT657" i="2"/>
  <c r="AN11" i="9"/>
  <c r="AN657" i="9" s="1"/>
  <c r="AN657" i="2"/>
  <c r="AQ11" i="9"/>
  <c r="AQ657" i="9" s="1"/>
  <c r="AQ657" i="2"/>
  <c r="AU11" i="9"/>
  <c r="AU657" i="9" s="1"/>
  <c r="AU657" i="2"/>
  <c r="H658" i="9"/>
  <c r="Z11" i="9"/>
  <c r="Z657" i="9" s="1"/>
  <c r="Z657" i="2"/>
  <c r="O658" i="9"/>
  <c r="BJ19" i="2"/>
  <c r="BP18" i="2"/>
  <c r="F658" i="9"/>
  <c r="AJ11" i="9"/>
  <c r="AJ657" i="9" s="1"/>
  <c r="AJ657" i="2"/>
  <c r="S658" i="9" l="1"/>
  <c r="BD658" i="9"/>
  <c r="BK658" i="2" s="1"/>
  <c r="T658" i="9"/>
  <c r="BK635" i="2"/>
  <c r="BJ20" i="2"/>
  <c r="BP19" i="2"/>
  <c r="BK636" i="2" l="1"/>
  <c r="BK637" i="2" s="1"/>
  <c r="BF658" i="2"/>
  <c r="BP658" i="2"/>
  <c r="BQ658" i="2" s="1"/>
  <c r="BJ21" i="2"/>
  <c r="BP20" i="2"/>
  <c r="BK638" i="2" l="1"/>
  <c r="BK639" i="2" s="1"/>
  <c r="BK640" i="2" s="1"/>
  <c r="BK641" i="2" s="1"/>
  <c r="BK642" i="2" s="1"/>
  <c r="BK643" i="2" s="1"/>
  <c r="BJ22" i="2"/>
  <c r="BP21" i="2"/>
  <c r="BK644" i="2" l="1"/>
  <c r="BK645" i="2" s="1"/>
  <c r="BK646" i="2" s="1"/>
  <c r="BK647" i="2" s="1"/>
  <c r="BK648" i="2" s="1"/>
  <c r="BK649" i="2" s="1"/>
  <c r="BK650" i="2" s="1"/>
  <c r="BK651" i="2" s="1"/>
  <c r="BP22" i="2"/>
  <c r="BJ23" i="2"/>
  <c r="BK657" i="2" l="1"/>
  <c r="BJ24" i="2"/>
  <c r="BP23" i="2"/>
  <c r="BK659" i="2" l="1"/>
  <c r="BK661" i="2" s="1"/>
  <c r="BJ25" i="2"/>
  <c r="BP24" i="2"/>
  <c r="BJ26" i="2" l="1"/>
  <c r="BP25" i="2"/>
  <c r="BJ27" i="2" l="1"/>
  <c r="BP26" i="2"/>
  <c r="BJ28" i="2" l="1"/>
  <c r="BP27" i="2"/>
  <c r="BP28" i="2" l="1"/>
  <c r="BJ29" i="2"/>
  <c r="BJ30" i="2" l="1"/>
  <c r="BP29" i="2"/>
  <c r="BJ31" i="2" l="1"/>
  <c r="BP30" i="2"/>
  <c r="BP31" i="2" l="1"/>
  <c r="BJ32" i="2"/>
  <c r="BP32" i="2" l="1"/>
  <c r="BJ33" i="2"/>
  <c r="BJ34" i="2" l="1"/>
  <c r="BP33" i="2"/>
  <c r="BP34" i="2" l="1"/>
  <c r="BJ35" i="2"/>
  <c r="BP35" i="2" l="1"/>
  <c r="BJ36" i="2"/>
  <c r="BJ37" i="2" l="1"/>
  <c r="BP36" i="2"/>
  <c r="BP37" i="2" l="1"/>
  <c r="BJ38" i="2"/>
  <c r="BJ39" i="2" l="1"/>
  <c r="BP38" i="2"/>
  <c r="BP39" i="2" l="1"/>
  <c r="BJ40" i="2"/>
  <c r="BJ41" i="2" l="1"/>
  <c r="BP40" i="2"/>
  <c r="BJ42" i="2" l="1"/>
  <c r="BP41" i="2"/>
  <c r="BJ43" i="2" l="1"/>
  <c r="BP42" i="2"/>
  <c r="BP43" i="2" l="1"/>
  <c r="BJ44" i="2"/>
  <c r="BJ45" i="2" l="1"/>
  <c r="BP44" i="2"/>
  <c r="BP45" i="2" l="1"/>
  <c r="BJ46" i="2"/>
  <c r="BJ47" i="2" l="1"/>
  <c r="BP46" i="2"/>
  <c r="BP47" i="2" l="1"/>
  <c r="BJ48" i="2"/>
  <c r="BP48" i="2" l="1"/>
  <c r="BJ49" i="2"/>
  <c r="BJ50" i="2" l="1"/>
  <c r="BP49" i="2"/>
  <c r="BP50" i="2" l="1"/>
  <c r="BJ51" i="2"/>
  <c r="BJ52" i="2" l="1"/>
  <c r="BP51" i="2"/>
  <c r="BJ53" i="2" l="1"/>
  <c r="BP52" i="2"/>
  <c r="BP53" i="2" l="1"/>
  <c r="BJ54" i="2"/>
  <c r="BJ55" i="2" l="1"/>
  <c r="BP54" i="2"/>
  <c r="BP55" i="2" l="1"/>
  <c r="BJ56" i="2"/>
  <c r="BJ57" i="2" l="1"/>
  <c r="BP56" i="2"/>
  <c r="BJ58" i="2" l="1"/>
  <c r="BP57" i="2"/>
  <c r="BJ59" i="2" l="1"/>
  <c r="BP58" i="2"/>
  <c r="BP59" i="2" l="1"/>
  <c r="BJ60" i="2"/>
  <c r="BP60" i="2" l="1"/>
  <c r="BJ61" i="2"/>
  <c r="BJ62" i="2" l="1"/>
  <c r="BP61" i="2"/>
  <c r="BJ63" i="2" l="1"/>
  <c r="BP62" i="2"/>
  <c r="BP63" i="2" l="1"/>
  <c r="BJ64" i="2"/>
  <c r="BJ65" i="2" l="1"/>
  <c r="BP64" i="2"/>
  <c r="BJ66" i="2" l="1"/>
  <c r="BP65" i="2"/>
  <c r="BP66" i="2" l="1"/>
  <c r="BJ67" i="2"/>
  <c r="BJ68" i="2" l="1"/>
  <c r="BP67" i="2"/>
  <c r="BJ69" i="2" l="1"/>
  <c r="BP68" i="2"/>
  <c r="BP69" i="2" l="1"/>
  <c r="BJ70" i="2"/>
  <c r="BJ71" i="2" l="1"/>
  <c r="BP70" i="2"/>
  <c r="BJ72" i="2" l="1"/>
  <c r="BP71" i="2"/>
  <c r="BJ73" i="2" l="1"/>
  <c r="BP72" i="2"/>
  <c r="BP73" i="2" l="1"/>
  <c r="BJ74" i="2"/>
  <c r="BJ75" i="2" l="1"/>
  <c r="BP74" i="2"/>
  <c r="BP75" i="2" l="1"/>
  <c r="BJ76" i="2"/>
  <c r="BP76" i="2" l="1"/>
  <c r="BJ77" i="2"/>
  <c r="BP77" i="2" l="1"/>
  <c r="BJ78" i="2"/>
  <c r="BP78" i="2" l="1"/>
  <c r="BJ79" i="2"/>
  <c r="BP79" i="2" l="1"/>
  <c r="BJ80" i="2"/>
  <c r="BP80" i="2" l="1"/>
  <c r="BJ81" i="2"/>
  <c r="BJ82" i="2" l="1"/>
  <c r="BP81" i="2"/>
  <c r="BJ83" i="2" l="1"/>
  <c r="BP82" i="2"/>
  <c r="BP83" i="2" l="1"/>
  <c r="BJ84" i="2"/>
  <c r="BP84" i="2" l="1"/>
  <c r="BJ85" i="2"/>
  <c r="BJ86" i="2" l="1"/>
  <c r="BP85" i="2"/>
  <c r="BJ87" i="2" l="1"/>
  <c r="BP86" i="2"/>
  <c r="BP87" i="2" l="1"/>
  <c r="BJ88" i="2"/>
  <c r="BJ89" i="2" l="1"/>
  <c r="BP88" i="2"/>
  <c r="BP89" i="2" l="1"/>
  <c r="BJ90" i="2"/>
  <c r="BJ91" i="2" l="1"/>
  <c r="BP90" i="2"/>
  <c r="BJ92" i="2" l="1"/>
  <c r="BP91" i="2"/>
  <c r="BP92" i="2" l="1"/>
  <c r="BJ93" i="2"/>
  <c r="BP93" i="2" l="1"/>
  <c r="BJ94" i="2"/>
  <c r="BJ95" i="2" l="1"/>
  <c r="BP94" i="2"/>
  <c r="BJ96" i="2" l="1"/>
  <c r="BP95" i="2"/>
  <c r="BJ97" i="2" l="1"/>
  <c r="BP96" i="2"/>
  <c r="BJ98" i="2" l="1"/>
  <c r="BP97" i="2"/>
  <c r="BP98" i="2" l="1"/>
  <c r="BJ99" i="2"/>
  <c r="BP99" i="2" l="1"/>
  <c r="BJ100" i="2"/>
  <c r="BP100" i="2" l="1"/>
  <c r="BJ101" i="2"/>
  <c r="BJ102" i="2" l="1"/>
  <c r="BP101" i="2"/>
  <c r="BJ103" i="2" l="1"/>
  <c r="BP102" i="2"/>
  <c r="BP103" i="2" l="1"/>
  <c r="BJ104" i="2"/>
  <c r="BP104" i="2" l="1"/>
  <c r="BJ105" i="2"/>
  <c r="BP105" i="2" l="1"/>
  <c r="BJ106" i="2"/>
  <c r="BP106" i="2" l="1"/>
  <c r="BJ107" i="2"/>
  <c r="BJ108" i="2" l="1"/>
  <c r="BP107" i="2"/>
  <c r="BP108" i="2" l="1"/>
  <c r="BJ109" i="2"/>
  <c r="BJ110" i="2" l="1"/>
  <c r="BP109" i="2"/>
  <c r="BP110" i="2" l="1"/>
  <c r="BJ111" i="2"/>
  <c r="BJ112" i="2" l="1"/>
  <c r="BP111" i="2"/>
  <c r="BJ113" i="2" l="1"/>
  <c r="BP112" i="2"/>
  <c r="BJ114" i="2" l="1"/>
  <c r="BP113" i="2"/>
  <c r="BP114" i="2" l="1"/>
  <c r="BJ115" i="2"/>
  <c r="BP115" i="2" l="1"/>
  <c r="BJ116" i="2"/>
  <c r="BJ117" i="2" l="1"/>
  <c r="BP116" i="2"/>
  <c r="BJ118" i="2" l="1"/>
  <c r="BP117" i="2"/>
  <c r="BJ119" i="2" l="1"/>
  <c r="BP118" i="2"/>
  <c r="BJ120" i="2" l="1"/>
  <c r="BP119" i="2"/>
  <c r="BP120" i="2" l="1"/>
  <c r="BJ121" i="2"/>
  <c r="BJ122" i="2" l="1"/>
  <c r="BP121" i="2"/>
  <c r="BJ123" i="2" l="1"/>
  <c r="BP122" i="2"/>
  <c r="BP123" i="2" l="1"/>
  <c r="BJ124" i="2"/>
  <c r="BP124" i="2" l="1"/>
  <c r="BJ125" i="2"/>
  <c r="BP125" i="2" l="1"/>
  <c r="BJ126" i="2"/>
  <c r="BP126" i="2" l="1"/>
  <c r="BJ127" i="2"/>
  <c r="BP127" i="2" l="1"/>
  <c r="BJ128" i="2"/>
  <c r="BJ129" i="2" l="1"/>
  <c r="BP128" i="2"/>
  <c r="BJ130" i="2" l="1"/>
  <c r="BP129" i="2"/>
  <c r="BJ131" i="2" l="1"/>
  <c r="BP130" i="2"/>
  <c r="BJ132" i="2" l="1"/>
  <c r="BP131" i="2"/>
  <c r="BP132" i="2" l="1"/>
  <c r="BJ133" i="2"/>
  <c r="BJ134" i="2" l="1"/>
  <c r="BP133" i="2"/>
  <c r="BJ135" i="2" l="1"/>
  <c r="BP134" i="2"/>
  <c r="BJ136" i="2" l="1"/>
  <c r="BP135" i="2"/>
  <c r="BJ137" i="2" l="1"/>
  <c r="BP136" i="2"/>
  <c r="BJ138" i="2" l="1"/>
  <c r="BP137" i="2"/>
  <c r="BP138" i="2" l="1"/>
  <c r="BJ139" i="2"/>
  <c r="BP139" i="2" l="1"/>
  <c r="BJ140" i="2"/>
  <c r="BP140" i="2" l="1"/>
  <c r="BJ141" i="2"/>
  <c r="BP141" i="2" l="1"/>
  <c r="BJ142" i="2"/>
  <c r="BP142" i="2" l="1"/>
  <c r="BJ143" i="2"/>
  <c r="BP143" i="2" l="1"/>
  <c r="BJ144" i="2"/>
  <c r="BJ145" i="2" l="1"/>
  <c r="BP144" i="2"/>
  <c r="BP145" i="2" l="1"/>
  <c r="BJ146" i="2"/>
  <c r="BJ147" i="2" l="1"/>
  <c r="BP146" i="2"/>
  <c r="BP147" i="2" l="1"/>
  <c r="BJ148" i="2"/>
  <c r="BJ149" i="2" l="1"/>
  <c r="BP148" i="2"/>
  <c r="BJ150" i="2" l="1"/>
  <c r="BP149" i="2"/>
  <c r="BP150" i="2" l="1"/>
  <c r="BJ151" i="2"/>
  <c r="BP151" i="2" l="1"/>
  <c r="BJ152" i="2"/>
  <c r="BP152" i="2" l="1"/>
  <c r="BJ153" i="2"/>
  <c r="BP153" i="2" l="1"/>
  <c r="BJ154" i="2"/>
  <c r="BP154" i="2" l="1"/>
  <c r="BJ155" i="2"/>
  <c r="BJ156" i="2" l="1"/>
  <c r="BP155" i="2"/>
  <c r="BP156" i="2" l="1"/>
  <c r="BJ157" i="2"/>
  <c r="BJ158" i="2" l="1"/>
  <c r="BP157" i="2"/>
  <c r="BJ159" i="2" l="1"/>
  <c r="BP158" i="2"/>
  <c r="BP159" i="2" l="1"/>
  <c r="BJ160" i="2"/>
  <c r="BP160" i="2" l="1"/>
  <c r="BJ161" i="2"/>
  <c r="BJ162" i="2" l="1"/>
  <c r="BP161" i="2"/>
  <c r="BP162" i="2" l="1"/>
  <c r="BJ163" i="2"/>
  <c r="BJ164" i="2" l="1"/>
  <c r="BP163" i="2"/>
  <c r="BJ165" i="2" l="1"/>
  <c r="BP164" i="2"/>
  <c r="BP165" i="2" l="1"/>
  <c r="BJ166" i="2"/>
  <c r="BJ167" i="2" l="1"/>
  <c r="BP166" i="2"/>
  <c r="BJ168" i="2" l="1"/>
  <c r="BP167" i="2"/>
  <c r="BP168" i="2" l="1"/>
  <c r="BJ169" i="2"/>
  <c r="BJ170" i="2" l="1"/>
  <c r="BP169" i="2"/>
  <c r="BJ171" i="2" l="1"/>
  <c r="BP170" i="2"/>
  <c r="BJ172" i="2" l="1"/>
  <c r="BP171" i="2"/>
  <c r="BJ173" i="2" l="1"/>
  <c r="BP172" i="2"/>
  <c r="BP173" i="2" l="1"/>
  <c r="BJ174" i="2"/>
  <c r="BP174" i="2" l="1"/>
  <c r="BJ175" i="2"/>
  <c r="BP175" i="2" l="1"/>
  <c r="BJ176" i="2"/>
  <c r="BJ177" i="2" l="1"/>
  <c r="BP176" i="2"/>
  <c r="BJ178" i="2" l="1"/>
  <c r="BP177" i="2"/>
  <c r="BJ179" i="2" l="1"/>
  <c r="BP178" i="2"/>
  <c r="BJ180" i="2" l="1"/>
  <c r="BP179" i="2"/>
  <c r="BJ181" i="2" l="1"/>
  <c r="BP180" i="2"/>
  <c r="BP181" i="2" l="1"/>
  <c r="BJ182" i="2"/>
  <c r="BP182" i="2" l="1"/>
  <c r="BJ183" i="2"/>
  <c r="BJ184" i="2" l="1"/>
  <c r="BP183" i="2"/>
  <c r="BP184" i="2" l="1"/>
  <c r="BJ185" i="2"/>
  <c r="BP185" i="2" l="1"/>
  <c r="BJ186" i="2"/>
  <c r="BP186" i="2" l="1"/>
  <c r="BJ187" i="2"/>
  <c r="BP187" i="2" l="1"/>
  <c r="BJ188" i="2"/>
  <c r="BP188" i="2" l="1"/>
  <c r="BJ189" i="2"/>
  <c r="BP189" i="2" l="1"/>
  <c r="BJ190" i="2"/>
  <c r="BJ191" i="2" l="1"/>
  <c r="BP190" i="2"/>
  <c r="BP191" i="2" l="1"/>
  <c r="BJ192" i="2"/>
  <c r="BJ193" i="2" l="1"/>
  <c r="BP192" i="2"/>
  <c r="BJ194" i="2" l="1"/>
  <c r="BP193" i="2"/>
  <c r="BJ195" i="2" l="1"/>
  <c r="BP194" i="2"/>
  <c r="BJ196" i="2" l="1"/>
  <c r="BP195" i="2"/>
  <c r="BP196" i="2" l="1"/>
  <c r="BJ197" i="2"/>
  <c r="BP197" i="2" l="1"/>
  <c r="BJ198" i="2"/>
  <c r="BJ199" i="2" l="1"/>
  <c r="BP198" i="2"/>
  <c r="BP199" i="2" l="1"/>
  <c r="BJ200" i="2"/>
  <c r="BP200" i="2" l="1"/>
  <c r="BJ201" i="2"/>
  <c r="BP201" i="2" l="1"/>
  <c r="BJ202" i="2"/>
  <c r="BP202" i="2" l="1"/>
  <c r="BJ203" i="2"/>
  <c r="BP203" i="2" l="1"/>
  <c r="BJ204" i="2"/>
  <c r="BP204" i="2" l="1"/>
  <c r="BJ205" i="2"/>
  <c r="BP205" i="2" l="1"/>
  <c r="BJ206" i="2"/>
  <c r="BJ207" i="2" l="1"/>
  <c r="BP206" i="2"/>
  <c r="BJ208" i="2" l="1"/>
  <c r="BP207" i="2"/>
  <c r="BJ209" i="2" l="1"/>
  <c r="BP208" i="2"/>
  <c r="BP209" i="2" l="1"/>
  <c r="BJ210" i="2"/>
  <c r="BJ211" i="2" l="1"/>
  <c r="BP210" i="2"/>
  <c r="BP211" i="2" l="1"/>
  <c r="BJ212" i="2"/>
  <c r="BP212" i="2" l="1"/>
  <c r="BJ213" i="2"/>
  <c r="BJ214" i="2" l="1"/>
  <c r="BP213" i="2"/>
  <c r="BP214" i="2" l="1"/>
  <c r="BJ215" i="2"/>
  <c r="BJ216" i="2" l="1"/>
  <c r="BP215" i="2"/>
  <c r="BJ217" i="2" l="1"/>
  <c r="BP216" i="2"/>
  <c r="BP217" i="2" l="1"/>
  <c r="BJ218" i="2"/>
  <c r="BJ219" i="2" l="1"/>
  <c r="BP218" i="2"/>
  <c r="BJ220" i="2" l="1"/>
  <c r="BP219" i="2"/>
  <c r="BP220" i="2" l="1"/>
  <c r="BJ221" i="2"/>
  <c r="BP221" i="2" l="1"/>
  <c r="BJ222" i="2"/>
  <c r="BJ223" i="2" l="1"/>
  <c r="BP222" i="2"/>
  <c r="BJ224" i="2" l="1"/>
  <c r="BP223" i="2"/>
  <c r="BP224" i="2" l="1"/>
  <c r="BJ225" i="2"/>
  <c r="BP225" i="2" l="1"/>
  <c r="BJ226" i="2"/>
  <c r="BP226" i="2" l="1"/>
  <c r="BJ227" i="2"/>
  <c r="BJ228" i="2" l="1"/>
  <c r="BP227" i="2"/>
  <c r="BP228" i="2" l="1"/>
  <c r="BJ229" i="2"/>
  <c r="BP229" i="2" l="1"/>
  <c r="BJ230" i="2"/>
  <c r="BP230" i="2" l="1"/>
  <c r="BJ231" i="2"/>
  <c r="BJ232" i="2" l="1"/>
  <c r="BP231" i="2"/>
  <c r="BJ233" i="2" l="1"/>
  <c r="BP232" i="2"/>
  <c r="BJ234" i="2" l="1"/>
  <c r="BP233" i="2"/>
  <c r="BJ235" i="2" l="1"/>
  <c r="BP234" i="2"/>
  <c r="BJ236" i="2" l="1"/>
  <c r="BP235" i="2"/>
  <c r="BP236" i="2" l="1"/>
  <c r="BJ237" i="2"/>
  <c r="BJ238" i="2" l="1"/>
  <c r="BP237" i="2"/>
  <c r="BJ239" i="2" l="1"/>
  <c r="BP238" i="2"/>
  <c r="BJ240" i="2" l="1"/>
  <c r="BP239" i="2"/>
  <c r="BJ241" i="2" l="1"/>
  <c r="BP240" i="2"/>
  <c r="BP241" i="2" l="1"/>
  <c r="BJ242" i="2"/>
  <c r="BP242" i="2" l="1"/>
  <c r="BJ243" i="2"/>
  <c r="BJ244" i="2" l="1"/>
  <c r="BP243" i="2"/>
  <c r="BP244" i="2" l="1"/>
  <c r="BJ245" i="2"/>
  <c r="BP245" i="2" l="1"/>
  <c r="BJ246" i="2"/>
  <c r="BJ247" i="2" l="1"/>
  <c r="BP246" i="2"/>
  <c r="BP247" i="2" l="1"/>
  <c r="BJ248" i="2"/>
  <c r="BP248" i="2" l="1"/>
  <c r="BJ249" i="2"/>
  <c r="BP249" i="2" l="1"/>
  <c r="BJ250" i="2"/>
  <c r="BJ251" i="2" l="1"/>
  <c r="BP250" i="2"/>
  <c r="BJ252" i="2" l="1"/>
  <c r="BP251" i="2"/>
  <c r="BP252" i="2" l="1"/>
  <c r="BJ253" i="2"/>
  <c r="BP253" i="2" l="1"/>
  <c r="BJ254" i="2"/>
  <c r="BJ255" i="2" l="1"/>
  <c r="BP254" i="2"/>
  <c r="BJ256" i="2" l="1"/>
  <c r="BP255" i="2"/>
  <c r="BJ257" i="2" l="1"/>
  <c r="BP256" i="2"/>
  <c r="BP257" i="2" l="1"/>
  <c r="BJ258" i="2"/>
  <c r="BP258" i="2" l="1"/>
  <c r="BJ259" i="2"/>
  <c r="BJ260" i="2" l="1"/>
  <c r="BP259" i="2"/>
  <c r="BP260" i="2" l="1"/>
  <c r="BJ261" i="2"/>
  <c r="BJ262" i="2" l="1"/>
  <c r="BP261" i="2"/>
  <c r="BP262" i="2" l="1"/>
  <c r="BJ263" i="2"/>
  <c r="BP263" i="2" l="1"/>
  <c r="BJ264" i="2"/>
  <c r="BJ265" i="2" l="1"/>
  <c r="BP264" i="2"/>
  <c r="BP265" i="2" l="1"/>
  <c r="BJ266" i="2"/>
  <c r="BP266" i="2" l="1"/>
  <c r="BJ267" i="2"/>
  <c r="BJ268" i="2" l="1"/>
  <c r="BP267" i="2"/>
  <c r="BJ269" i="2" l="1"/>
  <c r="BP268" i="2"/>
  <c r="BP269" i="2" l="1"/>
  <c r="BJ270" i="2"/>
  <c r="BP270" i="2" l="1"/>
  <c r="BJ271" i="2"/>
  <c r="BP271" i="2" l="1"/>
  <c r="BJ272" i="2"/>
  <c r="BP272" i="2" l="1"/>
  <c r="BJ273" i="2"/>
  <c r="BJ274" i="2" l="1"/>
  <c r="BP273" i="2"/>
  <c r="BJ275" i="2" l="1"/>
  <c r="BP274" i="2"/>
  <c r="BP275" i="2" l="1"/>
  <c r="BJ276" i="2"/>
  <c r="BP276" i="2" l="1"/>
  <c r="BJ277" i="2"/>
  <c r="BP277" i="2" l="1"/>
  <c r="BJ278" i="2"/>
  <c r="BP278" i="2" l="1"/>
  <c r="BJ279" i="2"/>
  <c r="BJ280" i="2" l="1"/>
  <c r="BP279" i="2"/>
  <c r="BJ281" i="2" l="1"/>
  <c r="BP280" i="2"/>
  <c r="BP281" i="2" l="1"/>
  <c r="BJ282" i="2"/>
  <c r="BP282" i="2" l="1"/>
  <c r="BJ283" i="2"/>
  <c r="BJ284" i="2" l="1"/>
  <c r="BP283" i="2"/>
  <c r="BP284" i="2" l="1"/>
  <c r="BJ285" i="2"/>
  <c r="BJ286" i="2" l="1"/>
  <c r="BP285" i="2"/>
  <c r="BJ287" i="2" l="1"/>
  <c r="BP286" i="2"/>
  <c r="BP287" i="2" l="1"/>
  <c r="BJ288" i="2"/>
  <c r="BP288" i="2" l="1"/>
  <c r="BJ289" i="2"/>
  <c r="BP289" i="2" l="1"/>
  <c r="BJ290" i="2"/>
  <c r="BP290" i="2" l="1"/>
  <c r="BJ291" i="2"/>
  <c r="BJ292" i="2" l="1"/>
  <c r="BP291" i="2"/>
  <c r="BP292" i="2" l="1"/>
  <c r="BJ293" i="2"/>
  <c r="BP293" i="2" l="1"/>
  <c r="BJ294" i="2"/>
  <c r="BP294" i="2" l="1"/>
  <c r="BJ295" i="2"/>
  <c r="BP295" i="2" l="1"/>
  <c r="BJ296" i="2"/>
  <c r="BP296" i="2" l="1"/>
  <c r="BJ297" i="2"/>
  <c r="BP297" i="2" l="1"/>
  <c r="BJ298" i="2"/>
  <c r="BJ299" i="2" l="1"/>
  <c r="BP298" i="2"/>
  <c r="BJ300" i="2" l="1"/>
  <c r="BP299" i="2"/>
  <c r="BJ301" i="2" l="1"/>
  <c r="BP300" i="2"/>
  <c r="BJ302" i="2" l="1"/>
  <c r="BP301" i="2"/>
  <c r="BP302" i="2" l="1"/>
  <c r="BJ303" i="2"/>
  <c r="BP303" i="2" l="1"/>
  <c r="BJ304" i="2"/>
  <c r="BP304" i="2" l="1"/>
  <c r="BJ305" i="2"/>
  <c r="BJ306" i="2" l="1"/>
  <c r="BP305" i="2"/>
  <c r="BJ307" i="2" l="1"/>
  <c r="BP306" i="2"/>
  <c r="BJ308" i="2" l="1"/>
  <c r="BP307" i="2"/>
  <c r="BJ309" i="2" l="1"/>
  <c r="BP308" i="2"/>
  <c r="BJ310" i="2" l="1"/>
  <c r="BP309" i="2"/>
  <c r="BP310" i="2" l="1"/>
  <c r="BJ311" i="2"/>
  <c r="BP311" i="2" l="1"/>
  <c r="BJ312" i="2"/>
  <c r="BJ313" i="2" l="1"/>
  <c r="BP312" i="2"/>
  <c r="BP313" i="2" l="1"/>
  <c r="BJ314" i="2"/>
  <c r="BP314" i="2" l="1"/>
  <c r="BJ315" i="2"/>
  <c r="BP315" i="2" l="1"/>
  <c r="BJ316" i="2"/>
  <c r="BP316" i="2" l="1"/>
  <c r="BJ317" i="2"/>
  <c r="BJ318" i="2" l="1"/>
  <c r="BP317" i="2"/>
  <c r="BJ319" i="2" l="1"/>
  <c r="BP318" i="2"/>
  <c r="BP319" i="2" l="1"/>
  <c r="BJ320" i="2"/>
  <c r="BP320" i="2" l="1"/>
  <c r="BJ321" i="2"/>
  <c r="BP321" i="2" l="1"/>
  <c r="BJ322" i="2"/>
  <c r="BJ323" i="2" l="1"/>
  <c r="BP322" i="2"/>
  <c r="BP323" i="2" l="1"/>
  <c r="BJ324" i="2"/>
  <c r="BJ325" i="2" l="1"/>
  <c r="BP324" i="2"/>
  <c r="BJ326" i="2" l="1"/>
  <c r="BP325" i="2"/>
  <c r="BJ327" i="2" l="1"/>
  <c r="BP326" i="2"/>
  <c r="BP327" i="2" l="1"/>
  <c r="BJ328" i="2"/>
  <c r="BP328" i="2" l="1"/>
  <c r="BJ329" i="2"/>
  <c r="BP329" i="2" l="1"/>
  <c r="BJ330" i="2"/>
  <c r="BJ331" i="2" l="1"/>
  <c r="BP330" i="2"/>
  <c r="BJ332" i="2" l="1"/>
  <c r="BP331" i="2"/>
  <c r="BJ333" i="2" l="1"/>
  <c r="BP332" i="2"/>
  <c r="BJ334" i="2" l="1"/>
  <c r="BP333" i="2"/>
  <c r="BJ335" i="2" l="1"/>
  <c r="BP334" i="2"/>
  <c r="BJ336" i="2" l="1"/>
  <c r="BP335" i="2"/>
  <c r="BJ337" i="2" l="1"/>
  <c r="BP336" i="2"/>
  <c r="BP337" i="2" l="1"/>
  <c r="BJ338" i="2"/>
  <c r="BJ339" i="2" l="1"/>
  <c r="BP338" i="2"/>
  <c r="BJ340" i="2" l="1"/>
  <c r="BP339" i="2"/>
  <c r="BP340" i="2" l="1"/>
  <c r="BJ341" i="2"/>
  <c r="BJ342" i="2" l="1"/>
  <c r="BP341" i="2"/>
  <c r="BJ343" i="2" l="1"/>
  <c r="BP342" i="2"/>
  <c r="BJ344" i="2" l="1"/>
  <c r="BP343" i="2"/>
  <c r="BJ345" i="2" l="1"/>
  <c r="BP344" i="2"/>
  <c r="BP345" i="2" l="1"/>
  <c r="BJ346" i="2"/>
  <c r="BJ347" i="2" l="1"/>
  <c r="BP346" i="2"/>
  <c r="BJ348" i="2" l="1"/>
  <c r="BP347" i="2"/>
  <c r="BJ349" i="2" l="1"/>
  <c r="BP348" i="2"/>
  <c r="BP349" i="2" l="1"/>
  <c r="BJ350" i="2"/>
  <c r="BP350" i="2" l="1"/>
  <c r="BJ351" i="2"/>
  <c r="BJ352" i="2" l="1"/>
  <c r="BP351" i="2"/>
  <c r="BJ353" i="2" l="1"/>
  <c r="BP352" i="2"/>
  <c r="BJ354" i="2" l="1"/>
  <c r="BP353" i="2"/>
  <c r="BJ355" i="2" l="1"/>
  <c r="BP354" i="2"/>
  <c r="BJ356" i="2" l="1"/>
  <c r="BP355" i="2"/>
  <c r="BP356" i="2" l="1"/>
  <c r="BJ357" i="2"/>
  <c r="BP357" i="2" l="1"/>
  <c r="BJ358" i="2"/>
  <c r="BJ359" i="2" l="1"/>
  <c r="BP358" i="2"/>
  <c r="BP359" i="2" l="1"/>
  <c r="BJ360" i="2"/>
  <c r="BJ361" i="2" l="1"/>
  <c r="BP360" i="2"/>
  <c r="BP361" i="2" l="1"/>
  <c r="BJ362" i="2"/>
  <c r="BP362" i="2" l="1"/>
  <c r="BJ363" i="2"/>
  <c r="BP363" i="2" l="1"/>
  <c r="BJ364" i="2"/>
  <c r="BJ365" i="2" l="1"/>
  <c r="BP364" i="2"/>
  <c r="BP365" i="2" l="1"/>
  <c r="BJ366" i="2"/>
  <c r="BP366" i="2" l="1"/>
  <c r="BJ367" i="2"/>
  <c r="BJ368" i="2" l="1"/>
  <c r="BP367" i="2"/>
  <c r="BJ369" i="2" l="1"/>
  <c r="BP368" i="2"/>
  <c r="BP369" i="2" l="1"/>
  <c r="BJ370" i="2"/>
  <c r="BJ371" i="2" l="1"/>
  <c r="BP370" i="2"/>
  <c r="BP371" i="2" l="1"/>
  <c r="BJ372" i="2"/>
  <c r="BP372" i="2" l="1"/>
  <c r="BJ373" i="2"/>
  <c r="BJ374" i="2" l="1"/>
  <c r="BP373" i="2"/>
  <c r="BP374" i="2" l="1"/>
  <c r="BJ375" i="2"/>
  <c r="BJ376" i="2" l="1"/>
  <c r="BP375" i="2"/>
  <c r="BP376" i="2" l="1"/>
  <c r="BJ377" i="2"/>
  <c r="BJ378" i="2" l="1"/>
  <c r="BP377" i="2"/>
  <c r="BP378" i="2" l="1"/>
  <c r="BJ379" i="2"/>
  <c r="BJ380" i="2" l="1"/>
  <c r="BP379" i="2"/>
  <c r="BP380" i="2" l="1"/>
  <c r="BJ381" i="2"/>
  <c r="BJ382" i="2" l="1"/>
  <c r="BP381" i="2"/>
  <c r="BP382" i="2" l="1"/>
  <c r="BJ383" i="2"/>
  <c r="BP383" i="2" l="1"/>
  <c r="BJ384" i="2"/>
  <c r="BJ385" i="2" l="1"/>
  <c r="BP384" i="2"/>
  <c r="BP385" i="2" l="1"/>
  <c r="BJ386" i="2"/>
  <c r="BJ387" i="2" l="1"/>
  <c r="BP386" i="2"/>
  <c r="BJ388" i="2" l="1"/>
  <c r="BP387" i="2"/>
  <c r="BP388" i="2" l="1"/>
  <c r="BJ389" i="2"/>
  <c r="BP389" i="2" l="1"/>
  <c r="BJ390" i="2"/>
  <c r="BJ391" i="2" l="1"/>
  <c r="BP390" i="2"/>
  <c r="BJ392" i="2" l="1"/>
  <c r="BP391" i="2"/>
  <c r="BJ393" i="2" l="1"/>
  <c r="BP392" i="2"/>
  <c r="BJ394" i="2" l="1"/>
  <c r="BP393" i="2"/>
  <c r="BJ395" i="2" l="1"/>
  <c r="BP394" i="2"/>
  <c r="BJ396" i="2" l="1"/>
  <c r="BP395" i="2"/>
  <c r="BP396" i="2" l="1"/>
  <c r="BJ397" i="2"/>
  <c r="BP397" i="2" l="1"/>
  <c r="BJ398" i="2"/>
  <c r="BP398" i="2" l="1"/>
  <c r="BJ399" i="2"/>
  <c r="BP399" i="2" l="1"/>
  <c r="BJ400" i="2"/>
  <c r="BJ401" i="2" l="1"/>
  <c r="BP400" i="2"/>
  <c r="BJ402" i="2" l="1"/>
  <c r="BP401" i="2"/>
  <c r="BP402" i="2" l="1"/>
  <c r="BJ403" i="2"/>
  <c r="BJ404" i="2" l="1"/>
  <c r="BP403" i="2"/>
  <c r="BP404" i="2" l="1"/>
  <c r="BJ405" i="2"/>
  <c r="BJ406" i="2" l="1"/>
  <c r="BP405" i="2"/>
  <c r="BJ407" i="2" l="1"/>
  <c r="BP406" i="2"/>
  <c r="BJ408" i="2" l="1"/>
  <c r="BP407" i="2"/>
  <c r="BJ409" i="2" l="1"/>
  <c r="BP408" i="2"/>
  <c r="BJ410" i="2" l="1"/>
  <c r="BP409" i="2"/>
  <c r="BJ411" i="2" l="1"/>
  <c r="BP410" i="2"/>
  <c r="BP411" i="2" l="1"/>
  <c r="BJ412" i="2"/>
  <c r="BP412" i="2" l="1"/>
  <c r="BJ413" i="2"/>
  <c r="BP413" i="2" l="1"/>
  <c r="BJ414" i="2"/>
  <c r="BP414" i="2" l="1"/>
  <c r="BJ415" i="2"/>
  <c r="BJ416" i="2" l="1"/>
  <c r="BP415" i="2"/>
  <c r="BJ417" i="2" l="1"/>
  <c r="BP416" i="2"/>
  <c r="BJ418" i="2" l="1"/>
  <c r="BP417" i="2"/>
  <c r="BP418" i="2" l="1"/>
  <c r="BJ419" i="2"/>
  <c r="BJ420" i="2" l="1"/>
  <c r="BP419" i="2"/>
  <c r="BP420" i="2" l="1"/>
  <c r="BJ421" i="2"/>
  <c r="BP421" i="2" l="1"/>
  <c r="BJ422" i="2"/>
  <c r="BJ423" i="2" l="1"/>
  <c r="BP422" i="2"/>
  <c r="BP423" i="2" l="1"/>
  <c r="BJ424" i="2"/>
  <c r="BJ425" i="2" l="1"/>
  <c r="BP424" i="2"/>
  <c r="BP425" i="2" l="1"/>
  <c r="BJ426" i="2"/>
  <c r="BP426" i="2" l="1"/>
  <c r="BJ427" i="2"/>
  <c r="BJ428" i="2" l="1"/>
  <c r="BP427" i="2"/>
  <c r="BJ429" i="2" l="1"/>
  <c r="BP428" i="2"/>
  <c r="BP429" i="2" l="1"/>
  <c r="BJ430" i="2"/>
  <c r="BP430" i="2" l="1"/>
  <c r="BJ431" i="2"/>
  <c r="BP431" i="2" l="1"/>
  <c r="BJ432" i="2"/>
  <c r="BJ433" i="2" l="1"/>
  <c r="BP432" i="2"/>
  <c r="BJ434" i="2" l="1"/>
  <c r="BP433" i="2"/>
  <c r="BJ435" i="2" l="1"/>
  <c r="BP434" i="2"/>
  <c r="BP435" i="2" l="1"/>
  <c r="BJ436" i="2"/>
  <c r="BP436" i="2" l="1"/>
  <c r="BJ437" i="2"/>
  <c r="BP437" i="2" l="1"/>
  <c r="BJ438" i="2"/>
  <c r="BP438" i="2" l="1"/>
  <c r="BJ439" i="2"/>
  <c r="BP439" i="2" l="1"/>
  <c r="BJ440" i="2"/>
  <c r="BP440" i="2" l="1"/>
  <c r="BJ441" i="2"/>
  <c r="BP441" i="2" l="1"/>
  <c r="BJ442" i="2"/>
  <c r="BP442" i="2" l="1"/>
  <c r="BJ443" i="2"/>
  <c r="BJ444" i="2" l="1"/>
  <c r="BP443" i="2"/>
  <c r="BJ445" i="2" l="1"/>
  <c r="BP444" i="2"/>
  <c r="BJ446" i="2" l="1"/>
  <c r="BP445" i="2"/>
  <c r="BP446" i="2" l="1"/>
  <c r="BJ447" i="2"/>
  <c r="BP447" i="2" l="1"/>
  <c r="BJ448" i="2"/>
  <c r="BP448" i="2" l="1"/>
  <c r="BJ449" i="2"/>
  <c r="BJ450" i="2" l="1"/>
  <c r="BP449" i="2"/>
  <c r="BJ451" i="2" l="1"/>
  <c r="BP450" i="2"/>
  <c r="BJ452" i="2" l="1"/>
  <c r="BP451" i="2"/>
  <c r="BP452" i="2" l="1"/>
  <c r="BJ453" i="2"/>
  <c r="BJ454" i="2" l="1"/>
  <c r="BP453" i="2"/>
  <c r="BJ455" i="2" l="1"/>
  <c r="BP454" i="2"/>
  <c r="BP455" i="2" l="1"/>
  <c r="BJ456" i="2"/>
  <c r="BJ457" i="2" l="1"/>
  <c r="BP456" i="2"/>
  <c r="BJ458" i="2" l="1"/>
  <c r="BP457" i="2"/>
  <c r="BP458" i="2" l="1"/>
  <c r="BJ459" i="2"/>
  <c r="BJ460" i="2" l="1"/>
  <c r="BP459" i="2"/>
  <c r="BJ461" i="2" l="1"/>
  <c r="BP460" i="2"/>
  <c r="BJ462" i="2" l="1"/>
  <c r="BP461" i="2"/>
  <c r="BP462" i="2" l="1"/>
  <c r="BJ463" i="2"/>
  <c r="BP463" i="2" l="1"/>
  <c r="BJ464" i="2"/>
  <c r="BJ465" i="2" l="1"/>
  <c r="BP464" i="2"/>
  <c r="BP465" i="2" l="1"/>
  <c r="BJ466" i="2"/>
  <c r="BP466" i="2" l="1"/>
  <c r="BJ467" i="2"/>
  <c r="BJ468" i="2" l="1"/>
  <c r="BP467" i="2"/>
  <c r="BJ469" i="2" l="1"/>
  <c r="BP468" i="2"/>
  <c r="BJ470" i="2" l="1"/>
  <c r="BP469" i="2"/>
  <c r="BJ471" i="2" l="1"/>
  <c r="BP470" i="2"/>
  <c r="BP471" i="2" l="1"/>
  <c r="BJ472" i="2"/>
  <c r="BP472" i="2" l="1"/>
  <c r="BJ473" i="2"/>
  <c r="BP473" i="2" l="1"/>
  <c r="BJ474" i="2"/>
  <c r="BP474" i="2" l="1"/>
  <c r="BJ475" i="2"/>
  <c r="BP475" i="2" l="1"/>
  <c r="BJ476" i="2"/>
  <c r="BJ477" i="2" l="1"/>
  <c r="BP476" i="2"/>
  <c r="BJ478" i="2" l="1"/>
  <c r="BP477" i="2"/>
  <c r="BJ479" i="2" l="1"/>
  <c r="BP478" i="2"/>
  <c r="BP479" i="2" l="1"/>
  <c r="BJ480" i="2"/>
  <c r="BP480" i="2" l="1"/>
  <c r="BJ481" i="2"/>
  <c r="BP481" i="2" l="1"/>
  <c r="BJ482" i="2"/>
  <c r="BP482" i="2" l="1"/>
  <c r="BJ483" i="2"/>
  <c r="BP483" i="2" l="1"/>
  <c r="BJ484" i="2"/>
  <c r="BP484" i="2" l="1"/>
  <c r="BJ485" i="2"/>
  <c r="BP485" i="2" l="1"/>
  <c r="BJ486" i="2"/>
  <c r="BP486" i="2" l="1"/>
  <c r="BJ487" i="2"/>
  <c r="BJ488" i="2" l="1"/>
  <c r="BP487" i="2"/>
  <c r="BJ489" i="2" l="1"/>
  <c r="BP488" i="2"/>
  <c r="BJ490" i="2" l="1"/>
  <c r="BP489" i="2"/>
  <c r="BJ491" i="2" l="1"/>
  <c r="BP490" i="2"/>
  <c r="BP491" i="2" l="1"/>
  <c r="BJ492" i="2"/>
  <c r="BP492" i="2" l="1"/>
  <c r="BJ493" i="2"/>
  <c r="BJ494" i="2" l="1"/>
  <c r="BP493" i="2"/>
  <c r="BJ495" i="2" l="1"/>
  <c r="BP494" i="2"/>
  <c r="BJ496" i="2" l="1"/>
  <c r="BP495" i="2"/>
  <c r="BJ497" i="2" l="1"/>
  <c r="BP496" i="2"/>
  <c r="BJ498" i="2" l="1"/>
  <c r="BP497" i="2"/>
  <c r="BP498" i="2" l="1"/>
  <c r="BJ499" i="2"/>
  <c r="BJ500" i="2" l="1"/>
  <c r="BP499" i="2"/>
  <c r="BP500" i="2" l="1"/>
  <c r="BJ501" i="2"/>
  <c r="BP501" i="2" l="1"/>
  <c r="BJ502" i="2"/>
  <c r="BJ503" i="2" l="1"/>
  <c r="BP502" i="2"/>
  <c r="BJ504" i="2" l="1"/>
  <c r="BP503" i="2"/>
  <c r="BJ505" i="2" l="1"/>
  <c r="BP504" i="2"/>
  <c r="BP505" i="2" l="1"/>
  <c r="BJ506" i="2"/>
  <c r="BP506" i="2" l="1"/>
  <c r="BJ507" i="2"/>
  <c r="BP507" i="2" l="1"/>
  <c r="BJ508" i="2"/>
  <c r="BP508" i="2" l="1"/>
  <c r="BJ509" i="2"/>
  <c r="BJ510" i="2" l="1"/>
  <c r="BP509" i="2"/>
  <c r="BP510" i="2" l="1"/>
  <c r="BJ511" i="2"/>
  <c r="BJ512" i="2" l="1"/>
  <c r="BP511" i="2"/>
  <c r="BJ513" i="2" l="1"/>
  <c r="BP512" i="2"/>
  <c r="BP513" i="2" l="1"/>
  <c r="BJ514" i="2"/>
  <c r="BP514" i="2" l="1"/>
  <c r="BJ515" i="2"/>
  <c r="BP515" i="2" l="1"/>
  <c r="BJ516" i="2"/>
  <c r="BP516" i="2" l="1"/>
  <c r="BJ517" i="2"/>
  <c r="BJ518" i="2" l="1"/>
  <c r="BP517" i="2"/>
  <c r="BP518" i="2" l="1"/>
  <c r="BJ519" i="2"/>
  <c r="BJ520" i="2" l="1"/>
  <c r="BP519" i="2"/>
  <c r="BJ521" i="2" l="1"/>
  <c r="BP520" i="2"/>
  <c r="BJ522" i="2" l="1"/>
  <c r="BP521" i="2"/>
  <c r="BJ523" i="2" l="1"/>
  <c r="BP522" i="2"/>
  <c r="BP523" i="2" l="1"/>
  <c r="BJ524" i="2"/>
  <c r="BJ525" i="2" l="1"/>
  <c r="BP524" i="2"/>
  <c r="BP525" i="2" l="1"/>
  <c r="BJ526" i="2"/>
  <c r="BP526" i="2" l="1"/>
  <c r="BJ527" i="2"/>
  <c r="BJ528" i="2" l="1"/>
  <c r="BP527" i="2"/>
  <c r="BP528" i="2" l="1"/>
  <c r="BJ529" i="2"/>
  <c r="BJ530" i="2" l="1"/>
  <c r="BP529" i="2"/>
  <c r="BJ531" i="2" l="1"/>
  <c r="BP530" i="2"/>
  <c r="BJ532" i="2" l="1"/>
  <c r="BP531" i="2"/>
  <c r="BP532" i="2" l="1"/>
  <c r="BJ533" i="2"/>
  <c r="BJ534" i="2" l="1"/>
  <c r="BP533" i="2"/>
  <c r="BJ535" i="2" l="1"/>
  <c r="BP534" i="2"/>
  <c r="BP535" i="2" l="1"/>
  <c r="BJ536" i="2"/>
  <c r="BJ537" i="2" l="1"/>
  <c r="BP536" i="2"/>
  <c r="BJ538" i="2" l="1"/>
  <c r="BP537" i="2"/>
  <c r="BJ539" i="2" l="1"/>
  <c r="BP538" i="2"/>
  <c r="BP539" i="2" l="1"/>
  <c r="BJ540" i="2"/>
  <c r="BP540" i="2" l="1"/>
  <c r="BJ541" i="2"/>
  <c r="BJ542" i="2" l="1"/>
  <c r="BP541" i="2"/>
  <c r="BJ543" i="2" l="1"/>
  <c r="BP542" i="2"/>
  <c r="BP543" i="2" l="1"/>
  <c r="BJ544" i="2"/>
  <c r="BP544" i="2" l="1"/>
  <c r="BJ545" i="2"/>
  <c r="BP545" i="2" l="1"/>
  <c r="BJ546" i="2"/>
  <c r="BJ547" i="2" l="1"/>
  <c r="BP546" i="2"/>
  <c r="BJ548" i="2" l="1"/>
  <c r="BP547" i="2"/>
  <c r="BP548" i="2" l="1"/>
  <c r="BJ549" i="2"/>
  <c r="BP549" i="2" l="1"/>
  <c r="BJ550" i="2"/>
  <c r="BJ551" i="2" l="1"/>
  <c r="BP550" i="2"/>
  <c r="BJ552" i="2" l="1"/>
  <c r="BP551" i="2"/>
  <c r="BJ553" i="2" l="1"/>
  <c r="BP552" i="2"/>
  <c r="BJ554" i="2" l="1"/>
  <c r="BP553" i="2"/>
  <c r="BP554" i="2" l="1"/>
  <c r="BJ555" i="2"/>
  <c r="BJ556" i="2" l="1"/>
  <c r="BP555" i="2"/>
  <c r="BJ557" i="2" l="1"/>
  <c r="BP556" i="2"/>
  <c r="BJ558" i="2" l="1"/>
  <c r="BP557" i="2"/>
  <c r="BJ559" i="2" l="1"/>
  <c r="BP558" i="2"/>
  <c r="BP559" i="2" l="1"/>
  <c r="BJ560" i="2"/>
  <c r="BJ561" i="2" l="1"/>
  <c r="BP560" i="2"/>
  <c r="BJ562" i="2" l="1"/>
  <c r="BP561" i="2"/>
  <c r="BJ563" i="2" l="1"/>
  <c r="BP562" i="2"/>
  <c r="BP563" i="2" l="1"/>
  <c r="BJ564" i="2"/>
  <c r="BJ565" i="2" l="1"/>
  <c r="BP564" i="2"/>
  <c r="BP565" i="2" l="1"/>
  <c r="BJ566" i="2"/>
  <c r="BP566" i="2" l="1"/>
  <c r="BJ567" i="2"/>
  <c r="BJ568" i="2" l="1"/>
  <c r="BP567" i="2"/>
  <c r="BP568" i="2" l="1"/>
  <c r="BJ569" i="2"/>
  <c r="BP569" i="2" l="1"/>
  <c r="BJ570" i="2"/>
  <c r="BJ571" i="2" l="1"/>
  <c r="BP570" i="2"/>
  <c r="BP571" i="2" l="1"/>
  <c r="BJ572" i="2"/>
  <c r="BJ573" i="2" l="1"/>
  <c r="BP572" i="2"/>
  <c r="BP573" i="2" l="1"/>
  <c r="BJ574" i="2"/>
  <c r="BJ575" i="2" l="1"/>
  <c r="BP574" i="2"/>
  <c r="BP575" i="2" l="1"/>
  <c r="BJ576" i="2"/>
  <c r="BJ577" i="2" l="1"/>
  <c r="BP576" i="2"/>
  <c r="BP577" i="2" l="1"/>
  <c r="BJ578" i="2"/>
  <c r="BJ579" i="2" l="1"/>
  <c r="BP578" i="2"/>
  <c r="BJ580" i="2" l="1"/>
  <c r="BP579" i="2"/>
  <c r="BP580" i="2" l="1"/>
  <c r="BJ581" i="2"/>
  <c r="BJ582" i="2" l="1"/>
  <c r="BP581" i="2"/>
  <c r="BP582" i="2" l="1"/>
  <c r="BJ583" i="2"/>
  <c r="BJ584" i="2" l="1"/>
  <c r="BP583" i="2"/>
  <c r="BJ585" i="2" l="1"/>
  <c r="BP584" i="2"/>
  <c r="BJ586" i="2" l="1"/>
  <c r="BP585" i="2"/>
  <c r="BJ587" i="2" l="1"/>
  <c r="BP586" i="2"/>
  <c r="BJ588" i="2" l="1"/>
  <c r="BP587" i="2"/>
  <c r="BP588" i="2" l="1"/>
  <c r="BJ589" i="2"/>
  <c r="BP589" i="2" l="1"/>
  <c r="BJ590" i="2"/>
  <c r="BP590" i="2" l="1"/>
  <c r="BJ591" i="2"/>
  <c r="BJ592" i="2" l="1"/>
  <c r="BP591" i="2"/>
  <c r="BP592" i="2" l="1"/>
  <c r="BJ593" i="2"/>
  <c r="BP593" i="2" l="1"/>
  <c r="BJ594" i="2"/>
  <c r="BJ595" i="2" l="1"/>
  <c r="BP594" i="2"/>
  <c r="BJ596" i="2" l="1"/>
  <c r="BP595" i="2"/>
  <c r="BP596" i="2" l="1"/>
  <c r="BJ597" i="2"/>
  <c r="BJ598" i="2" l="1"/>
  <c r="BP597" i="2"/>
  <c r="BP598" i="2" l="1"/>
  <c r="BJ599" i="2"/>
  <c r="BP599" i="2" l="1"/>
  <c r="BJ600" i="2"/>
  <c r="BP600" i="2" l="1"/>
  <c r="BJ601" i="2"/>
  <c r="BP601" i="2" l="1"/>
  <c r="BJ602" i="2"/>
  <c r="BJ603" i="2" l="1"/>
  <c r="BP602" i="2"/>
  <c r="BJ604" i="2" l="1"/>
  <c r="BP603" i="2"/>
  <c r="BP604" i="2" l="1"/>
  <c r="BJ605" i="2"/>
  <c r="BJ606" i="2" l="1"/>
  <c r="BP605" i="2"/>
  <c r="BP606" i="2" l="1"/>
  <c r="BJ607" i="2"/>
  <c r="BP607" i="2" l="1"/>
  <c r="BJ608" i="2"/>
  <c r="BP608" i="2" l="1"/>
  <c r="BJ609" i="2"/>
  <c r="BP609" i="2" l="1"/>
  <c r="BJ610" i="2"/>
  <c r="BP610" i="2" l="1"/>
  <c r="BJ611" i="2"/>
  <c r="BJ612" i="2" l="1"/>
  <c r="BP611" i="2"/>
  <c r="BP612" i="2" l="1"/>
  <c r="BJ613" i="2"/>
  <c r="BJ614" i="2" l="1"/>
  <c r="BP613" i="2"/>
  <c r="BP614" i="2" l="1"/>
  <c r="BJ615" i="2"/>
  <c r="BJ616" i="2" l="1"/>
  <c r="BP615" i="2"/>
  <c r="BP616" i="2" l="1"/>
  <c r="BJ617" i="2"/>
  <c r="BP617" i="2" l="1"/>
  <c r="BJ618" i="2"/>
  <c r="BJ619" i="2" l="1"/>
  <c r="BP618" i="2"/>
  <c r="BP619" i="2" l="1"/>
  <c r="BJ620" i="2"/>
  <c r="BJ621" i="2" l="1"/>
  <c r="BP620" i="2"/>
  <c r="BP621" i="2" l="1"/>
  <c r="BJ622" i="2"/>
  <c r="BP622" i="2" l="1"/>
  <c r="BJ623" i="2"/>
  <c r="BJ624" i="2" l="1"/>
  <c r="BP623" i="2"/>
  <c r="BP624" i="2" l="1"/>
  <c r="BJ625" i="2"/>
  <c r="BJ626" i="2" l="1"/>
  <c r="BJ627" i="2" s="1"/>
  <c r="BP625" i="2"/>
  <c r="BP627" i="2" l="1"/>
  <c r="BJ628" i="2"/>
  <c r="BP626" i="2"/>
  <c r="BP628" i="2" l="1"/>
  <c r="BJ629" i="2"/>
  <c r="BJ630" i="2" s="1"/>
  <c r="BJ631" i="2" s="1"/>
  <c r="BJ632" i="2" l="1"/>
  <c r="BJ633" i="2" s="1"/>
  <c r="BJ634" i="2" s="1"/>
  <c r="BJ635" i="2" s="1"/>
  <c r="BJ636" i="2" s="1"/>
  <c r="BP631" i="2"/>
  <c r="BP630" i="2"/>
  <c r="BP629" i="2"/>
  <c r="BP636" i="2" l="1"/>
  <c r="BJ637" i="2"/>
  <c r="BP635" i="2"/>
  <c r="BP634" i="2"/>
  <c r="BP633" i="2"/>
  <c r="BP632" i="2"/>
  <c r="BP637" i="2" l="1"/>
  <c r="BJ638" i="2"/>
  <c r="BJ639" i="2" s="1"/>
  <c r="BP639" i="2" l="1"/>
  <c r="BJ640" i="2"/>
  <c r="BJ641" i="2" s="1"/>
  <c r="BP638" i="2"/>
  <c r="BJ642" i="2" l="1"/>
  <c r="BJ643" i="2" s="1"/>
  <c r="BJ644" i="2" s="1"/>
  <c r="BJ645" i="2" s="1"/>
  <c r="BP641" i="2"/>
  <c r="BP640" i="2"/>
  <c r="BJ646" i="2" l="1"/>
  <c r="BJ647" i="2" s="1"/>
  <c r="BJ648" i="2" s="1"/>
  <c r="BJ649" i="2" s="1"/>
  <c r="BJ650" i="2" s="1"/>
  <c r="BP645" i="2"/>
  <c r="BP644" i="2"/>
  <c r="BP643" i="2"/>
  <c r="BP642" i="2"/>
  <c r="BP650" i="2" l="1"/>
  <c r="BP648" i="2"/>
  <c r="BP647" i="2"/>
  <c r="BP646" i="2"/>
  <c r="BP651" i="2" l="1"/>
  <c r="BP649" i="2"/>
  <c r="BJ657" i="2" l="1"/>
  <c r="BP657" i="2" s="1"/>
  <c r="BQ657" i="2" s="1"/>
  <c r="BJ659" i="2"/>
  <c r="BP659" i="2" s="1"/>
  <c r="BQ659" i="2" s="1"/>
  <c r="BJ661" i="2" l="1"/>
  <c r="BP661" i="2" s="1"/>
  <c r="BQ661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Q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L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L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<sst xmlns="http://schemas.openxmlformats.org/spreadsheetml/2006/main" count="1031" uniqueCount="491">
  <si>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</si>
  <si>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</si>
  <si>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</si>
  <si>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</si>
  <si>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</si>
  <si>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</si>
  <si>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</si>
  <si>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</si>
  <si>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</si>
  <si>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</si>
  <si>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</si>
  <si>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</si>
  <si>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</si>
  <si>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</si>
  <si>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</si>
  <si>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</si>
  <si>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</si>
  <si>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</si>
  <si>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</si>
  <si>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</si>
  <si>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</si>
  <si>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</si>
  <si>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</si>
  <si>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</si>
  <si>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</si>
  <si>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</si>
  <si>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</si>
  <si>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</si>
  <si>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</si>
  <si>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</si>
  <si>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</si>
  <si>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</si>
  <si>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</si>
  <si>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</si>
  <si>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</si>
  <si>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</si>
  <si>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</si>
  <si>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</si>
  <si>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</si>
  <si>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</si>
  <si>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</si>
  <si>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</si>
  <si>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</si>
  <si>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</si>
  <si>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</si>
  <si>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</si>
  <si>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</si>
  <si>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</si>
  <si>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</si>
  <si>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</si>
  <si>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</si>
  <si>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</si>
  <si>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</si>
  <si>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</si>
  <si>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</si>
  <si>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</si>
  <si>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</si>
  <si>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</si>
  <si>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</si>
  <si>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</si>
  <si>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</si>
  <si>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</si>
  <si>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</si>
  <si>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</si>
  <si>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</si>
  <si>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</si>
  <si>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</si>
  <si>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</si>
  <si>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</si>
  <si>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</si>
  <si>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</si>
  <si>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</si>
  <si>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</si>
  <si>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</si>
  <si>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</si>
  <si>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</si>
  <si>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</si>
  <si>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</si>
  <si>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</si>
  <si>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</si>
  <si>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</si>
  <si>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</si>
  <si>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</si>
  <si>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</si>
  <si>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</si>
  <si>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</si>
  <si>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</si>
  <si>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</si>
  <si>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</si>
  <si>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</si>
  <si>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</si>
  <si>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</si>
  <si>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</si>
  <si>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</si>
  <si>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</si>
  <si>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</si>
  <si>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</si>
  <si>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</si>
  <si>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</si>
  <si>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</si>
  <si>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</si>
  <si>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</si>
  <si>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</si>
  <si>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</si>
  <si>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</si>
  <si>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</si>
  <si>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</si>
  <si>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</si>
  <si>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</si>
  <si>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</si>
  <si>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</si>
  <si>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</si>
  <si>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</si>
  <si>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</si>
  <si>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</si>
  <si>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</si>
  <si>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</si>
  <si>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</si>
  <si>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</si>
  <si>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</si>
  <si>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</si>
  <si>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</si>
  <si>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</si>
  <si>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</si>
  <si>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</si>
  <si>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</si>
  <si>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</si>
  <si>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</si>
  <si>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</si>
  <si>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</si>
  <si>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</si>
  <si>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</si>
  <si>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</si>
  <si>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</si>
  <si>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</si>
  <si>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</si>
  <si>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</si>
  <si>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</si>
  <si>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</si>
  <si>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</si>
  <si>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</si>
  <si>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</si>
  <si>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</si>
  <si>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</si>
  <si>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</si>
  <si>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</si>
  <si>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</si>
  <si>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</si>
  <si>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</si>
  <si>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</si>
  <si>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</si>
  <si>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</si>
  <si>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</si>
  <si>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</si>
  <si>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</si>
  <si>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</si>
  <si>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</si>
  <si>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</si>
  <si>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</si>
  <si>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</si>
  <si>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</si>
  <si>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</si>
  <si>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</si>
  <si>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</si>
  <si>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</si>
  <si>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</si>
  <si>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</si>
  <si>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</si>
  <si>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</si>
  <si>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</si>
  <si>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</si>
  <si>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</si>
  <si>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</si>
  <si>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</si>
  <si>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</si>
  <si>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</si>
  <si>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</si>
  <si>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</si>
  <si>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</si>
  <si>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</si>
  <si>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</si>
  <si>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</si>
  <si>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</si>
  <si>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</si>
  <si>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</si>
  <si>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</si>
  <si>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</si>
  <si>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</si>
  <si>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</si>
  <si>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</si>
  <si>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</si>
  <si>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</si>
  <si>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</si>
  <si>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</si>
  <si>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</si>
  <si>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</si>
  <si>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</si>
  <si>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</si>
  <si>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</si>
  <si>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</si>
  <si>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</si>
  <si>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</si>
  <si>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</si>
  <si>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</si>
  <si>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</si>
  <si>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</si>
  <si>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</si>
  <si>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</si>
  <si>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</si>
  <si>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</si>
  <si>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</si>
  <si>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</si>
  <si>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</si>
  <si>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</si>
  <si>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</si>
  <si>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</si>
  <si>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</si>
  <si>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</si>
  <si>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</si>
  <si>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</si>
  <si>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</si>
  <si>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</si>
  <si>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</si>
  <si>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</si>
  <si>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</si>
  <si>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</si>
  <si>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</si>
  <si>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</si>
  <si>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</si>
  <si>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</si>
  <si>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</si>
  <si>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</si>
  <si>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</si>
  <si>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</si>
  <si>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</si>
  <si>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</si>
  <si>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</si>
  <si>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</si>
  <si>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</si>
  <si>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</si>
  <si>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</si>
  <si>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</si>
  <si>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</si>
  <si>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</si>
  <si>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</si>
  <si>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</si>
  <si>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</si>
  <si>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</si>
  <si>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</si>
  <si>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</si>
  <si>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</si>
  <si>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</si>
  <si>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</si>
  <si>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</si>
  <si>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</si>
  <si>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</si>
  <si>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</si>
  <si>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</si>
  <si>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</si>
  <si>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</si>
  <si>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</si>
  <si>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</si>
  <si>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</si>
  <si>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</si>
  <si>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</si>
  <si>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</si>
  <si>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</si>
  <si>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</si>
  <si>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</si>
  <si>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</si>
  <si>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</si>
  <si>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</si>
  <si>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</si>
  <si>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</si>
  <si>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</si>
  <si>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</si>
  <si>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</si>
  <si>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</si>
  <si>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</si>
  <si>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</si>
  <si>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</si>
  <si>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</si>
  <si>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</si>
  <si>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</si>
  <si>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</si>
  <si>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</si>
  <si>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</si>
  <si>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</si>
  <si>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</si>
  <si>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</si>
  <si>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</si>
  <si>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</si>
  <si>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</si>
  <si>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</si>
  <si>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</si>
  <si>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</si>
  <si>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</si>
  <si>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</si>
  <si>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</si>
  <si>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</si>
  <si>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</si>
  <si>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</si>
  <si>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</si>
  <si>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</si>
  <si>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</si>
  <si>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</si>
  <si>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</si>
  <si>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</si>
  <si>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</si>
  <si>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</si>
  <si>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</si>
  <si>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</si>
  <si>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</si>
  <si>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</si>
  <si>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</si>
  <si>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</si>
  <si>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</si>
  <si>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</si>
  <si>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</si>
  <si>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</si>
  <si>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</si>
  <si>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</si>
  <si>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</si>
  <si>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</si>
  <si>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</si>
  <si>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</si>
  <si>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</si>
  <si>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</si>
  <si>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</si>
  <si>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</si>
  <si>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</si>
  <si>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</si>
  <si>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</si>
  <si>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</si>
  <si>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</si>
  <si>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</si>
  <si>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</si>
  <si>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</si>
  <si>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</si>
  <si>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</si>
  <si>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</si>
  <si>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</si>
  <si>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</si>
  <si>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</si>
  <si>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</si>
  <si>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</si>
  <si>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</si>
  <si>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</si>
  <si>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</si>
  <si>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</si>
  <si>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</si>
  <si>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</si>
  <si>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</si>
  <si>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</si>
  <si>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</si>
  <si>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</si>
  <si>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</si>
  <si>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</si>
  <si>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</si>
  <si>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</si>
  <si>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</si>
  <si>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</si>
  <si>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</si>
  <si>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</si>
  <si>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</si>
  <si>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</si>
  <si>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</si>
  <si>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</si>
  <si>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</si>
  <si>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</si>
  <si>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</si>
  <si>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</si>
  <si>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</si>
  <si>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</si>
  <si>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</si>
  <si>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</si>
  <si>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</si>
  <si>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</si>
  <si>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</si>
  <si>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</si>
  <si>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</si>
  <si>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</si>
  <si>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</si>
  <si>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</si>
  <si>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</si>
  <si>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</si>
  <si>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</si>
  <si>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</si>
  <si>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</si>
  <si>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</si>
  <si>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</si>
  <si>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</si>
  <si>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</si>
  <si>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</si>
  <si>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</si>
  <si>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</si>
  <si>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</si>
  <si>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</si>
  <si>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</si>
  <si>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</si>
  <si>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</si>
  <si>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</si>
  <si>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</si>
  <si>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</si>
  <si>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</si>
  <si>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</si>
  <si>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</si>
  <si>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</si>
  <si>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</si>
  <si>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</si>
  <si>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</si>
  <si>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</si>
  <si>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</si>
  <si>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</si>
  <si>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</si>
  <si>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</si>
  <si>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</si>
  <si>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</si>
  <si>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</si>
  <si>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</si>
  <si>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</si>
  <si>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</si>
  <si>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</si>
  <si>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</si>
  <si>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</si>
  <si>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</si>
  <si>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</si>
  <si>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</si>
  <si>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</si>
  <si>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</si>
  <si>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</si>
  <si>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</si>
  <si>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</si>
  <si>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</si>
  <si>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</si>
  <si>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</si>
  <si>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</si>
  <si>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</si>
  <si>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</si>
  <si>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</si>
  <si>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</si>
  <si>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</si>
  <si>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</si>
  <si>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</si>
  <si>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</si>
  <si>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</si>
  <si>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</si>
  <si>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</si>
  <si>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</si>
  <si>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</si>
  <si>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</si>
  <si>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</si>
  <si>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</si>
  <si>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</si>
  <si>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</si>
  <si>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</si>
  <si>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</si>
  <si>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</si>
  <si>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</si>
  <si>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</si>
  <si>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</si>
  <si>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</si>
  <si>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</si>
  <si>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</si>
  <si>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</si>
  <si>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</si>
  <si>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</si>
  <si>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</si>
  <si>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</si>
  <si>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</si>
  <si>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</si>
  <si>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</si>
  <si>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</si>
  <si>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</si>
  <si>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</si>
  <si>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</si>
  <si>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</si>
  <si>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</si>
  <si>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SAMHS ELEMENTARY ADDITION</t>
  </si>
  <si>
    <t>Thomas &amp; Williamson</t>
  </si>
  <si>
    <t>EDUCATIONAL SPECS</t>
  </si>
  <si>
    <t>Scrap Metal</t>
  </si>
  <si>
    <t>July Interest</t>
  </si>
  <si>
    <t>Drake's Mobile Home Transport.</t>
  </si>
  <si>
    <t>PORTABLE CLASSROOM</t>
  </si>
  <si>
    <t>August Interest</t>
  </si>
  <si>
    <t>1203</t>
  </si>
  <si>
    <t>1002</t>
  </si>
  <si>
    <t>EMHS RENOVATION</t>
  </si>
  <si>
    <t>EMHS</t>
  </si>
  <si>
    <t>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</si>
</sst>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43" fontId="44" fillId="6" borderId="2" xfId="0" applyNumberFormat="1" applyFont="1" applyFill="1" applyBorder="1" applyAlignment="1">
      <alignment vertical="center"/>
    </xf>
    <xf numFmtId="43" fontId="44" fillId="6" borderId="2" xfId="2" applyNumberFormat="1" applyFont="1" applyFill="1" applyBorder="1" applyAlignment="1">
      <alignment vertical="center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0" fontId="18" fillId="0" borderId="0" xfId="0" applyFont="1" applyFill="1" applyAlignment="1">
      <alignment horizontal="center" vertical="center" wrapText="1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39" xfId="0" applyBorder="1" applyAlignment="1"/>
    <xf numFmtId="0" fontId="18" fillId="0" borderId="0" xfId="0" applyFont="1" applyFill="1" applyAlignment="1">
      <alignment horizontal="center" wrapText="1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1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1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  <xf numFmtId="165" fontId="17" fillId="0" borderId="23" xfId="0" applyNumberFormat="1" applyFont="1" applyBorder="1" applyAlignment="1">
      <alignment horizont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2:BT675"/>
  <sheetViews>
    <sheetView tabSelected="1" topLeftCell="BK1" zoomScaleNormal="100" workbookViewId="0">
      <pane ySplit="13" topLeftCell="A655" activePane="bottomLeft" state="frozen"/>
      <selection pane="bottomLeft" activeCell="BO665" sqref="BO665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39" width="12.140625" style="160" hidden="1" customWidth="1"/>
    <col min="40" max="49" width="12.140625" style="160" customWidth="1"/>
    <col min="50" max="50" width="12.140625" style="160" hidden="1" customWidth="1"/>
    <col min="51" max="56" width="12.140625" style="160" customWidth="1"/>
    <col min="57" max="58" width="13.7109375" style="1" bestFit="1" customWidth="1"/>
    <col min="59" max="59" width="2.5703125" style="1" customWidth="1"/>
    <col min="60" max="60" width="12.5703125" style="72" bestFit="1" customWidth="1"/>
    <col min="61" max="61" width="31" style="1" customWidth="1"/>
    <col min="62" max="62" width="16.5703125" style="28" customWidth="1"/>
    <col min="63" max="63" width="16.28515625" style="29" customWidth="1"/>
    <col min="64" max="64" width="18" style="29" bestFit="1" customWidth="1"/>
    <col min="65" max="65" width="19.85546875" style="29" bestFit="1" customWidth="1"/>
    <col min="66" max="66" width="15" style="29" customWidth="1"/>
    <col min="67" max="67" width="13.85546875" style="29" customWidth="1"/>
    <col min="68" max="68" width="26" style="29" customWidth="1"/>
    <col min="69" max="69" width="10.85546875" style="29" bestFit="1" customWidth="1"/>
    <col min="70" max="70" width="9.85546875" style="1" customWidth="1"/>
    <col min="71" max="16384" width="9.140625" style="1"/>
  </cols>
  <sheetData>
    <row r="2" spans="1:71" ht="8.25" customHeight="1"/>
    <row r="3" spans="1:71" ht="8.25" customHeight="1" thickBot="1"/>
    <row r="4" spans="1:71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487</v>
      </c>
      <c r="AP4" s="170" t="s">
        <v>360</v>
      </c>
      <c r="AQ4" s="170" t="s">
        <v>367</v>
      </c>
      <c r="AR4" s="170" t="s">
        <v>366</v>
      </c>
      <c r="AS4" s="161" t="s">
        <v>393</v>
      </c>
      <c r="AT4" s="170" t="s">
        <v>390</v>
      </c>
      <c r="AU4" s="170" t="s">
        <v>398</v>
      </c>
      <c r="AV4" s="170" t="s">
        <v>408</v>
      </c>
      <c r="AW4" s="170" t="s">
        <v>411</v>
      </c>
      <c r="AX4" s="170" t="s">
        <v>406</v>
      </c>
      <c r="AY4" s="170" t="s">
        <v>426</v>
      </c>
      <c r="AZ4" s="169" t="s">
        <v>429</v>
      </c>
      <c r="BA4" s="169" t="s">
        <v>461</v>
      </c>
      <c r="BB4" s="169" t="s">
        <v>457</v>
      </c>
      <c r="BC4" s="169" t="s">
        <v>454</v>
      </c>
      <c r="BD4" s="169" t="s">
        <v>486</v>
      </c>
      <c r="BE4" s="28"/>
    </row>
    <row r="5" spans="1:71" ht="22.5" customHeight="1">
      <c r="A5" s="224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f>151.2+75206.66</f>
        <v>75357.86</v>
      </c>
      <c r="AP5" s="153">
        <v>246800</v>
      </c>
      <c r="AQ5" s="153">
        <v>292300</v>
      </c>
      <c r="AR5" s="153">
        <f>129870+6880</f>
        <v>136750</v>
      </c>
      <c r="AS5" s="153">
        <f>1065.1+4605.8</f>
        <v>5670.9</v>
      </c>
      <c r="AT5" s="153">
        <f>1599400</f>
        <v>1599400</v>
      </c>
      <c r="AU5" s="153">
        <f>1171.84+12987+29530</f>
        <v>43688.84</v>
      </c>
      <c r="AV5" s="153">
        <f>93500</f>
        <v>93500</v>
      </c>
      <c r="AW5" s="153"/>
      <c r="AX5" s="153"/>
      <c r="AY5" s="153">
        <f>79865+40010+1500+67475+2560+68256.84+468445+32970+52706.46</f>
        <v>813788.29999999993</v>
      </c>
      <c r="AZ5" s="153">
        <v>115000</v>
      </c>
      <c r="BA5" s="153">
        <f>7888.31+9447.63+305197.2+10000+3356</f>
        <v>335889.14</v>
      </c>
      <c r="BB5" s="153">
        <v>8861.6</v>
      </c>
      <c r="BC5" s="153">
        <f>2418.1+2374.79+90900+13266.69</f>
        <v>108959.58</v>
      </c>
      <c r="BD5" s="153">
        <f>1440+705+6970</f>
        <v>9115</v>
      </c>
    </row>
    <row r="6" spans="1:71" ht="29.25" customHeight="1">
      <c r="A6" s="224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>
        <f>12069.59+2840.6+926.5+3466.8+436.2</f>
        <v>19739.690000000002</v>
      </c>
      <c r="AQ6" s="153">
        <f>370.04+21600</f>
        <v>21970.04</v>
      </c>
      <c r="AR6" s="153">
        <f>2346.68+16950</f>
        <v>19296.68</v>
      </c>
      <c r="AS6" s="153"/>
      <c r="AT6" s="153">
        <f>64000</f>
        <v>64000</v>
      </c>
      <c r="AU6" s="153"/>
      <c r="AV6" s="153">
        <f>6756.4+2367.6+4182.3+360+4811.2</f>
        <v>18477.5</v>
      </c>
      <c r="AW6" s="153">
        <v>9000</v>
      </c>
      <c r="AX6" s="153">
        <v>4811.2</v>
      </c>
      <c r="AY6" s="153"/>
      <c r="AZ6" s="153"/>
      <c r="BA6" s="153"/>
      <c r="BB6" s="153"/>
      <c r="BC6" s="153">
        <v>313.38</v>
      </c>
      <c r="BD6" s="153"/>
    </row>
    <row r="7" spans="1:71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</row>
    <row r="8" spans="1:71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/>
      <c r="AP8" s="153">
        <f>4000</f>
        <v>4000</v>
      </c>
      <c r="AQ8" s="153">
        <v>-656</v>
      </c>
      <c r="AR8" s="153">
        <v>-6880</v>
      </c>
      <c r="AS8" s="153"/>
      <c r="AT8" s="153">
        <f>-5540+27944+5557</f>
        <v>27961</v>
      </c>
      <c r="AU8" s="153"/>
      <c r="AV8" s="153">
        <v>3425</v>
      </c>
      <c r="AW8" s="153">
        <v>-103.23</v>
      </c>
      <c r="AX8" s="153"/>
      <c r="AY8" s="153"/>
      <c r="AZ8" s="153"/>
      <c r="BA8" s="153"/>
      <c r="BB8" s="153"/>
      <c r="BC8" s="153"/>
      <c r="BD8" s="153"/>
      <c r="BF8" s="92"/>
      <c r="BH8" s="261" t="s">
        <v>85</v>
      </c>
      <c r="BI8" s="262"/>
      <c r="BJ8" s="262"/>
      <c r="BK8" s="262"/>
      <c r="BL8" s="262"/>
      <c r="BM8" s="262"/>
      <c r="BN8" s="262"/>
      <c r="BO8" s="262"/>
      <c r="BP8" s="263"/>
    </row>
    <row r="9" spans="1:71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H9" s="82"/>
      <c r="BI9" s="83"/>
      <c r="BJ9" s="84"/>
      <c r="BK9" s="85"/>
      <c r="BL9" s="85"/>
      <c r="BM9" s="85"/>
      <c r="BN9" s="85"/>
      <c r="BO9" s="85"/>
      <c r="BP9" s="86"/>
    </row>
    <row r="10" spans="1:71" s="9" customFormat="1" ht="21.75" customHeight="1" thickBot="1">
      <c r="A10" s="277" t="s">
        <v>106</v>
      </c>
      <c r="B10" s="276" t="s">
        <v>108</v>
      </c>
      <c r="C10" s="276" t="s">
        <v>118</v>
      </c>
      <c r="D10" s="276" t="s">
        <v>119</v>
      </c>
      <c r="E10" s="276" t="s">
        <v>121</v>
      </c>
      <c r="F10" s="276" t="s">
        <v>122</v>
      </c>
      <c r="G10" s="276" t="s">
        <v>178</v>
      </c>
      <c r="H10" s="276" t="s">
        <v>124</v>
      </c>
      <c r="I10" s="276" t="s">
        <v>125</v>
      </c>
      <c r="J10" s="264" t="s">
        <v>126</v>
      </c>
      <c r="K10" s="276" t="s">
        <v>127</v>
      </c>
      <c r="L10" s="276" t="s">
        <v>129</v>
      </c>
      <c r="M10" s="264" t="s">
        <v>128</v>
      </c>
      <c r="N10" s="276" t="s">
        <v>130</v>
      </c>
      <c r="O10" s="264" t="s">
        <v>131</v>
      </c>
      <c r="P10" s="264" t="s">
        <v>133</v>
      </c>
      <c r="Q10" s="264" t="s">
        <v>86</v>
      </c>
      <c r="R10" s="264" t="s">
        <v>144</v>
      </c>
      <c r="S10" s="264" t="s">
        <v>257</v>
      </c>
      <c r="T10" s="163"/>
      <c r="U10" s="264" t="s">
        <v>135</v>
      </c>
      <c r="V10" s="264" t="s">
        <v>188</v>
      </c>
      <c r="W10" s="264" t="s">
        <v>253</v>
      </c>
      <c r="X10" s="264" t="s">
        <v>229</v>
      </c>
      <c r="Y10" s="264" t="s">
        <v>255</v>
      </c>
      <c r="Z10" s="264" t="s">
        <v>209</v>
      </c>
      <c r="AA10" s="264" t="s">
        <v>248</v>
      </c>
      <c r="AB10" s="254" t="s">
        <v>256</v>
      </c>
      <c r="AC10" s="254" t="s">
        <v>273</v>
      </c>
      <c r="AD10" s="254" t="s">
        <v>272</v>
      </c>
      <c r="AE10" s="254" t="s">
        <v>325</v>
      </c>
      <c r="AF10" s="254" t="s">
        <v>254</v>
      </c>
      <c r="AG10" s="254" t="s">
        <v>282</v>
      </c>
      <c r="AH10" s="254" t="s">
        <v>284</v>
      </c>
      <c r="AI10" s="254" t="s">
        <v>299</v>
      </c>
      <c r="AJ10" s="254" t="s">
        <v>297</v>
      </c>
      <c r="AK10" s="254" t="s">
        <v>338</v>
      </c>
      <c r="AL10" s="254" t="s">
        <v>371</v>
      </c>
      <c r="AM10" s="254" t="s">
        <v>373</v>
      </c>
      <c r="AN10" s="254" t="s">
        <v>377</v>
      </c>
      <c r="AO10" s="254" t="s">
        <v>488</v>
      </c>
      <c r="AP10" s="254" t="s">
        <v>345</v>
      </c>
      <c r="AQ10" s="254" t="s">
        <v>369</v>
      </c>
      <c r="AR10" s="254" t="s">
        <v>368</v>
      </c>
      <c r="AS10" s="254" t="s">
        <v>395</v>
      </c>
      <c r="AT10" s="254" t="s">
        <v>399</v>
      </c>
      <c r="AU10" s="254" t="s">
        <v>422</v>
      </c>
      <c r="AV10" s="254" t="s">
        <v>407</v>
      </c>
      <c r="AW10" s="254" t="s">
        <v>423</v>
      </c>
      <c r="AX10" s="254" t="s">
        <v>452</v>
      </c>
      <c r="AY10" s="254" t="s">
        <v>425</v>
      </c>
      <c r="AZ10" s="254" t="s">
        <v>430</v>
      </c>
      <c r="BA10" s="254" t="s">
        <v>461</v>
      </c>
      <c r="BB10" s="254" t="s">
        <v>448</v>
      </c>
      <c r="BC10" s="254" t="s">
        <v>455</v>
      </c>
      <c r="BD10" s="254" t="s">
        <v>478</v>
      </c>
      <c r="BH10" s="267" t="s">
        <v>84</v>
      </c>
      <c r="BI10" s="268"/>
      <c r="BJ10" s="268"/>
      <c r="BK10" s="268"/>
      <c r="BL10" s="268"/>
      <c r="BM10" s="268"/>
      <c r="BN10" s="268"/>
      <c r="BO10" s="268"/>
      <c r="BP10" s="269"/>
      <c r="BQ10" s="243"/>
    </row>
    <row r="11" spans="1:71" ht="9" customHeight="1" thickBot="1">
      <c r="A11" s="278"/>
      <c r="B11" s="276"/>
      <c r="C11" s="276"/>
      <c r="D11" s="276"/>
      <c r="E11" s="276"/>
      <c r="F11" s="276"/>
      <c r="G11" s="276"/>
      <c r="H11" s="276"/>
      <c r="I11" s="276"/>
      <c r="J11" s="264"/>
      <c r="K11" s="276"/>
      <c r="L11" s="276"/>
      <c r="M11" s="264"/>
      <c r="N11" s="276"/>
      <c r="O11" s="264"/>
      <c r="P11" s="264"/>
      <c r="Q11" s="264"/>
      <c r="R11" s="264"/>
      <c r="S11" s="264"/>
      <c r="T11" s="163"/>
      <c r="U11" s="264"/>
      <c r="V11" s="264"/>
      <c r="W11" s="264"/>
      <c r="X11" s="264"/>
      <c r="Y11" s="264"/>
      <c r="Z11" s="264"/>
      <c r="AA11" s="26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 t="s">
        <v>489</v>
      </c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H11" s="8"/>
      <c r="BI11" s="4"/>
      <c r="BJ11" s="12"/>
      <c r="BK11" s="13"/>
      <c r="BL11" s="13"/>
      <c r="BM11" s="13"/>
      <c r="BN11" s="13"/>
      <c r="BO11" s="13"/>
      <c r="BP11" s="14"/>
      <c r="BQ11" s="244"/>
    </row>
    <row r="12" spans="1:71" ht="21.75" customHeight="1" thickBot="1">
      <c r="A12" s="279"/>
      <c r="B12" s="276"/>
      <c r="C12" s="276"/>
      <c r="D12" s="276"/>
      <c r="E12" s="276"/>
      <c r="F12" s="276"/>
      <c r="G12" s="276"/>
      <c r="H12" s="276"/>
      <c r="I12" s="276"/>
      <c r="J12" s="264"/>
      <c r="K12" s="276"/>
      <c r="L12" s="276"/>
      <c r="M12" s="264"/>
      <c r="N12" s="276"/>
      <c r="O12" s="264"/>
      <c r="P12" s="264"/>
      <c r="Q12" s="264"/>
      <c r="R12" s="264"/>
      <c r="S12" s="264"/>
      <c r="T12" s="163"/>
      <c r="U12" s="264"/>
      <c r="V12" s="264"/>
      <c r="W12" s="264"/>
      <c r="X12" s="264"/>
      <c r="Y12" s="264"/>
      <c r="Z12" s="264"/>
      <c r="AA12" s="26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 t="s">
        <v>490</v>
      </c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H12" s="73"/>
      <c r="BI12" s="7"/>
      <c r="BJ12" s="274" t="s">
        <v>5</v>
      </c>
      <c r="BK12" s="275"/>
      <c r="BL12" s="270" t="s">
        <v>7</v>
      </c>
      <c r="BM12" s="271"/>
      <c r="BN12" s="272" t="s">
        <v>8</v>
      </c>
      <c r="BO12" s="273"/>
      <c r="BP12" s="16" t="s">
        <v>6</v>
      </c>
      <c r="BQ12" s="245"/>
    </row>
    <row r="13" spans="1:71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>SUM(AO5+AO6+AO8)</f>
        <v>75357.86</v>
      </c>
      <c r="AP13" s="164">
        <f t="shared" ref="AP13:BD13" si="2">SUM(AP5+AP6+AP8)</f>
        <v>270539.69</v>
      </c>
      <c r="AQ13" s="164">
        <f t="shared" si="2"/>
        <v>313614.03999999998</v>
      </c>
      <c r="AR13" s="164">
        <f t="shared" si="2"/>
        <v>149166.68</v>
      </c>
      <c r="AS13" s="164">
        <f t="shared" si="2"/>
        <v>5670.9</v>
      </c>
      <c r="AT13" s="164">
        <f t="shared" si="2"/>
        <v>1691361</v>
      </c>
      <c r="AU13" s="164">
        <f t="shared" si="2"/>
        <v>43688.84</v>
      </c>
      <c r="AV13" s="164">
        <f t="shared" si="2"/>
        <v>115402.5</v>
      </c>
      <c r="AW13" s="164">
        <f t="shared" si="2"/>
        <v>8896.77</v>
      </c>
      <c r="AX13" s="164"/>
      <c r="AY13" s="164">
        <f t="shared" si="2"/>
        <v>813788.29999999993</v>
      </c>
      <c r="AZ13" s="164">
        <f t="shared" si="2"/>
        <v>115000</v>
      </c>
      <c r="BA13" s="164">
        <f t="shared" si="2"/>
        <v>335889.14</v>
      </c>
      <c r="BB13" s="164">
        <f t="shared" si="2"/>
        <v>8861.6</v>
      </c>
      <c r="BC13" s="164">
        <f t="shared" si="2"/>
        <v>109272.96000000001</v>
      </c>
      <c r="BD13" s="164">
        <f t="shared" si="2"/>
        <v>9115</v>
      </c>
      <c r="BH13" s="73" t="s">
        <v>0</v>
      </c>
      <c r="BI13" s="7" t="s">
        <v>1</v>
      </c>
      <c r="BJ13" s="17" t="s">
        <v>4</v>
      </c>
      <c r="BK13" s="15" t="s">
        <v>3</v>
      </c>
      <c r="BL13" s="18" t="s">
        <v>4</v>
      </c>
      <c r="BM13" s="18" t="s">
        <v>3</v>
      </c>
      <c r="BN13" s="18" t="s">
        <v>4</v>
      </c>
      <c r="BO13" s="19" t="s">
        <v>3</v>
      </c>
      <c r="BP13" s="20" t="s">
        <v>2</v>
      </c>
      <c r="BQ13" s="245"/>
      <c r="BR13" s="109" t="s">
        <v>105</v>
      </c>
      <c r="BS13" s="113" t="s">
        <v>106</v>
      </c>
    </row>
    <row r="14" spans="1:71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H14" s="74">
        <v>36707</v>
      </c>
      <c r="BI14" s="6"/>
      <c r="BJ14" s="21">
        <v>-8755.74</v>
      </c>
      <c r="BK14" s="22">
        <v>148027.14000000001</v>
      </c>
      <c r="BL14" s="22"/>
      <c r="BM14" s="22"/>
      <c r="BN14" s="22"/>
      <c r="BO14" s="22"/>
      <c r="BP14" s="211">
        <v>139271.4</v>
      </c>
      <c r="BQ14" s="246"/>
    </row>
    <row r="15" spans="1:71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H15" s="212">
        <v>36725</v>
      </c>
      <c r="BI15" s="5" t="s">
        <v>9</v>
      </c>
      <c r="BJ15" s="23">
        <f t="shared" ref="BJ15:BJ46" si="3">SUM(BJ14+BL14-BN14)</f>
        <v>-8755.74</v>
      </c>
      <c r="BK15" s="24">
        <f t="shared" ref="BK15:BK46" si="4">SUM(BK14+BM14-BO14)</f>
        <v>148027.14000000001</v>
      </c>
      <c r="BL15" s="24"/>
      <c r="BM15" s="24">
        <v>400</v>
      </c>
      <c r="BN15" s="24"/>
      <c r="BO15" s="24"/>
      <c r="BP15" s="213">
        <f t="shared" ref="BP15:BP78" si="5">SUM(BJ15+BK15+BL15+BM15-BN15-BO15)</f>
        <v>139671.40000000002</v>
      </c>
      <c r="BQ15" s="246"/>
    </row>
    <row r="16" spans="1:71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H16" s="212">
        <v>36732</v>
      </c>
      <c r="BI16" s="5" t="s">
        <v>10</v>
      </c>
      <c r="BJ16" s="23">
        <f t="shared" si="3"/>
        <v>-8755.74</v>
      </c>
      <c r="BK16" s="24">
        <f t="shared" si="4"/>
        <v>148427.14000000001</v>
      </c>
      <c r="BL16" s="24"/>
      <c r="BM16" s="24">
        <v>4952.5</v>
      </c>
      <c r="BN16" s="24"/>
      <c r="BO16" s="24"/>
      <c r="BP16" s="213">
        <f t="shared" si="5"/>
        <v>144623.90000000002</v>
      </c>
      <c r="BQ16" s="246"/>
    </row>
    <row r="17" spans="3:69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H17" s="212">
        <v>36750</v>
      </c>
      <c r="BI17" s="5" t="s">
        <v>9</v>
      </c>
      <c r="BJ17" s="23">
        <f t="shared" si="3"/>
        <v>-8755.74</v>
      </c>
      <c r="BK17" s="24">
        <f t="shared" si="4"/>
        <v>153379.64000000001</v>
      </c>
      <c r="BL17" s="24"/>
      <c r="BM17" s="24">
        <v>50</v>
      </c>
      <c r="BN17" s="24"/>
      <c r="BO17" s="24"/>
      <c r="BP17" s="213">
        <f t="shared" si="5"/>
        <v>144673.90000000002</v>
      </c>
      <c r="BQ17" s="246"/>
    </row>
    <row r="18" spans="3:69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H18" s="212">
        <v>36737</v>
      </c>
      <c r="BI18" s="5" t="s">
        <v>11</v>
      </c>
      <c r="BJ18" s="23">
        <f t="shared" si="3"/>
        <v>-8755.74</v>
      </c>
      <c r="BK18" s="24">
        <f t="shared" si="4"/>
        <v>153429.64000000001</v>
      </c>
      <c r="BL18" s="24">
        <v>24.05</v>
      </c>
      <c r="BM18" s="24">
        <v>24.06</v>
      </c>
      <c r="BN18" s="24"/>
      <c r="BO18" s="24"/>
      <c r="BP18" s="213">
        <f t="shared" si="5"/>
        <v>144722.01</v>
      </c>
      <c r="BQ18" s="246"/>
    </row>
    <row r="19" spans="3:69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H19" s="212">
        <v>36768</v>
      </c>
      <c r="BI19" s="5" t="s">
        <v>12</v>
      </c>
      <c r="BJ19" s="23">
        <f t="shared" si="3"/>
        <v>-8731.69</v>
      </c>
      <c r="BK19" s="24">
        <f t="shared" si="4"/>
        <v>153453.70000000001</v>
      </c>
      <c r="BL19" s="24">
        <v>26.5</v>
      </c>
      <c r="BM19" s="24">
        <v>26.5</v>
      </c>
      <c r="BN19" s="24"/>
      <c r="BO19" s="24"/>
      <c r="BP19" s="213">
        <f t="shared" si="5"/>
        <v>144775.01</v>
      </c>
      <c r="BQ19" s="246"/>
    </row>
    <row r="20" spans="3:69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H20" s="212">
        <v>36776</v>
      </c>
      <c r="BI20" s="5" t="s">
        <v>13</v>
      </c>
      <c r="BJ20" s="23">
        <f t="shared" si="3"/>
        <v>-8705.19</v>
      </c>
      <c r="BK20" s="24">
        <f t="shared" si="4"/>
        <v>153480.20000000001</v>
      </c>
      <c r="BL20" s="24"/>
      <c r="BM20" s="24"/>
      <c r="BN20" s="24">
        <v>665.93</v>
      </c>
      <c r="BO20" s="24">
        <v>135995</v>
      </c>
      <c r="BP20" s="213">
        <f t="shared" si="5"/>
        <v>8114.0800000000163</v>
      </c>
      <c r="BQ20" s="246"/>
    </row>
    <row r="21" spans="3:69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H21" s="212">
        <v>36792</v>
      </c>
      <c r="BI21" s="5" t="s">
        <v>14</v>
      </c>
      <c r="BJ21" s="23">
        <f t="shared" si="3"/>
        <v>-9371.1200000000008</v>
      </c>
      <c r="BK21" s="24">
        <f t="shared" si="4"/>
        <v>17485.200000000012</v>
      </c>
      <c r="BL21" s="24">
        <v>475487</v>
      </c>
      <c r="BM21" s="24"/>
      <c r="BN21" s="24"/>
      <c r="BO21" s="24"/>
      <c r="BP21" s="213">
        <f t="shared" si="5"/>
        <v>483601.08</v>
      </c>
      <c r="BQ21" s="246"/>
    </row>
    <row r="22" spans="3:69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H22" s="212">
        <v>36792</v>
      </c>
      <c r="BI22" s="5" t="s">
        <v>13</v>
      </c>
      <c r="BJ22" s="23">
        <f t="shared" si="3"/>
        <v>466115.88</v>
      </c>
      <c r="BK22" s="24">
        <f t="shared" si="4"/>
        <v>17485.200000000012</v>
      </c>
      <c r="BL22" s="24"/>
      <c r="BM22" s="24"/>
      <c r="BN22" s="24"/>
      <c r="BO22" s="24">
        <v>76875</v>
      </c>
      <c r="BP22" s="213">
        <f t="shared" si="5"/>
        <v>406726.08</v>
      </c>
      <c r="BQ22" s="246"/>
    </row>
    <row r="23" spans="3:69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H23" s="212">
        <v>36798</v>
      </c>
      <c r="BI23" s="5" t="s">
        <v>15</v>
      </c>
      <c r="BJ23" s="23">
        <f t="shared" si="3"/>
        <v>466115.88</v>
      </c>
      <c r="BK23" s="24">
        <f t="shared" si="4"/>
        <v>-59389.799999999988</v>
      </c>
      <c r="BL23" s="24">
        <v>15.59</v>
      </c>
      <c r="BM23" s="24">
        <v>15.59</v>
      </c>
      <c r="BN23" s="24"/>
      <c r="BO23" s="24"/>
      <c r="BP23" s="213">
        <f t="shared" si="5"/>
        <v>406757.26000000007</v>
      </c>
      <c r="BQ23" s="246"/>
    </row>
    <row r="24" spans="3:69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H24" s="212">
        <v>36824</v>
      </c>
      <c r="BI24" s="5" t="s">
        <v>13</v>
      </c>
      <c r="BJ24" s="23">
        <f t="shared" si="3"/>
        <v>466131.47000000003</v>
      </c>
      <c r="BK24" s="24">
        <f t="shared" si="4"/>
        <v>-59374.209999999992</v>
      </c>
      <c r="BL24" s="24"/>
      <c r="BM24" s="24"/>
      <c r="BN24" s="24"/>
      <c r="BO24" s="24">
        <v>545.6</v>
      </c>
      <c r="BP24" s="213">
        <f t="shared" si="5"/>
        <v>406211.66000000003</v>
      </c>
      <c r="BQ24" s="246"/>
    </row>
    <row r="25" spans="3:69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H25" s="212">
        <v>36824</v>
      </c>
      <c r="BI25" s="5" t="s">
        <v>16</v>
      </c>
      <c r="BJ25" s="23">
        <f t="shared" si="3"/>
        <v>466131.47000000003</v>
      </c>
      <c r="BK25" s="24">
        <f t="shared" si="4"/>
        <v>-59919.80999999999</v>
      </c>
      <c r="BL25" s="24"/>
      <c r="BM25" s="24">
        <v>250000</v>
      </c>
      <c r="BN25" s="24"/>
      <c r="BO25" s="24"/>
      <c r="BP25" s="213">
        <f t="shared" si="5"/>
        <v>656211.66</v>
      </c>
      <c r="BQ25" s="246"/>
    </row>
    <row r="26" spans="3:69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H26" s="212">
        <v>36829</v>
      </c>
      <c r="BI26" s="5" t="s">
        <v>17</v>
      </c>
      <c r="BJ26" s="23">
        <f t="shared" si="3"/>
        <v>466131.47000000003</v>
      </c>
      <c r="BK26" s="24">
        <f t="shared" si="4"/>
        <v>190080.19</v>
      </c>
      <c r="BL26" s="24">
        <v>71.8</v>
      </c>
      <c r="BM26" s="24">
        <v>71.8</v>
      </c>
      <c r="BN26" s="24"/>
      <c r="BO26" s="24"/>
      <c r="BP26" s="213">
        <f t="shared" si="5"/>
        <v>656355.26000000013</v>
      </c>
      <c r="BQ26" s="246"/>
    </row>
    <row r="27" spans="3:69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H27" s="212">
        <v>36859</v>
      </c>
      <c r="BI27" s="5" t="s">
        <v>18</v>
      </c>
      <c r="BJ27" s="23">
        <f t="shared" si="3"/>
        <v>466203.27</v>
      </c>
      <c r="BK27" s="24">
        <f t="shared" si="4"/>
        <v>190151.99</v>
      </c>
      <c r="BL27" s="24">
        <v>120.22</v>
      </c>
      <c r="BM27" s="24">
        <v>120.22</v>
      </c>
      <c r="BN27" s="24"/>
      <c r="BO27" s="24"/>
      <c r="BP27" s="213">
        <f t="shared" si="5"/>
        <v>656595.69999999995</v>
      </c>
      <c r="BQ27" s="246"/>
    </row>
    <row r="28" spans="3:69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H28" s="212">
        <v>36880</v>
      </c>
      <c r="BI28" s="5" t="s">
        <v>13</v>
      </c>
      <c r="BJ28" s="23">
        <f t="shared" si="3"/>
        <v>466323.49</v>
      </c>
      <c r="BK28" s="24">
        <f t="shared" si="4"/>
        <v>190272.21</v>
      </c>
      <c r="BL28" s="24"/>
      <c r="BM28" s="24"/>
      <c r="BN28" s="24"/>
      <c r="BO28" s="24">
        <v>430.88</v>
      </c>
      <c r="BP28" s="213">
        <f t="shared" si="5"/>
        <v>656164.81999999995</v>
      </c>
      <c r="BQ28" s="246"/>
    </row>
    <row r="29" spans="3:69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H29" s="212">
        <v>36890</v>
      </c>
      <c r="BI29" s="5" t="s">
        <v>19</v>
      </c>
      <c r="BJ29" s="23">
        <f t="shared" si="3"/>
        <v>466323.49</v>
      </c>
      <c r="BK29" s="24">
        <f t="shared" si="4"/>
        <v>189841.33</v>
      </c>
      <c r="BL29" s="24">
        <v>116.48</v>
      </c>
      <c r="BM29" s="24">
        <v>116.48</v>
      </c>
      <c r="BN29" s="24"/>
      <c r="BO29" s="24"/>
      <c r="BP29" s="213">
        <f t="shared" si="5"/>
        <v>656397.77999999991</v>
      </c>
      <c r="BQ29" s="246"/>
    </row>
    <row r="30" spans="3:69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H30" s="212">
        <v>36908</v>
      </c>
      <c r="BI30" s="5" t="s">
        <v>20</v>
      </c>
      <c r="BJ30" s="23">
        <f t="shared" si="3"/>
        <v>466439.97</v>
      </c>
      <c r="BK30" s="24">
        <f t="shared" si="4"/>
        <v>189957.81</v>
      </c>
      <c r="BL30" s="24">
        <v>7257.6</v>
      </c>
      <c r="BM30" s="24"/>
      <c r="BN30" s="24"/>
      <c r="BO30" s="24"/>
      <c r="BP30" s="213">
        <f t="shared" si="5"/>
        <v>663655.38</v>
      </c>
      <c r="BQ30" s="246"/>
    </row>
    <row r="31" spans="3:69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H31" s="212">
        <v>36910</v>
      </c>
      <c r="BI31" s="5" t="s">
        <v>39</v>
      </c>
      <c r="BJ31" s="23">
        <f>SUM(BJ30+BL30-BN30)</f>
        <v>473697.56999999995</v>
      </c>
      <c r="BK31" s="24">
        <f>SUM(BK30+BM30-BO30)</f>
        <v>189957.81</v>
      </c>
      <c r="BL31" s="24">
        <v>111534.41</v>
      </c>
      <c r="BM31" s="24"/>
      <c r="BN31" s="24"/>
      <c r="BO31" s="24"/>
      <c r="BP31" s="213">
        <f t="shared" si="5"/>
        <v>775189.78999999992</v>
      </c>
      <c r="BQ31" s="246"/>
    </row>
    <row r="32" spans="3:69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H32" s="212">
        <v>36922</v>
      </c>
      <c r="BI32" s="5" t="s">
        <v>9</v>
      </c>
      <c r="BJ32" s="23">
        <f t="shared" si="3"/>
        <v>585231.98</v>
      </c>
      <c r="BK32" s="24">
        <f t="shared" si="4"/>
        <v>189957.81</v>
      </c>
      <c r="BL32" s="24"/>
      <c r="BM32" s="24">
        <v>250</v>
      </c>
      <c r="BN32" s="24"/>
      <c r="BO32" s="24"/>
      <c r="BP32" s="213">
        <f t="shared" si="5"/>
        <v>775439.79</v>
      </c>
      <c r="BQ32" s="246"/>
    </row>
    <row r="33" spans="1:69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H33" s="212">
        <v>36929</v>
      </c>
      <c r="BI33" s="5" t="s">
        <v>21</v>
      </c>
      <c r="BJ33" s="23">
        <f t="shared" si="3"/>
        <v>585231.98</v>
      </c>
      <c r="BK33" s="24">
        <f t="shared" si="4"/>
        <v>190207.81</v>
      </c>
      <c r="BL33" s="24">
        <v>130.83000000000001</v>
      </c>
      <c r="BM33" s="24">
        <v>130.83000000000001</v>
      </c>
      <c r="BN33" s="24"/>
      <c r="BO33" s="24"/>
      <c r="BP33" s="213">
        <f t="shared" si="5"/>
        <v>775701.45</v>
      </c>
      <c r="BQ33" s="246"/>
    </row>
    <row r="34" spans="1:69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H34" s="212">
        <v>36937</v>
      </c>
      <c r="BI34" s="5" t="s">
        <v>13</v>
      </c>
      <c r="BJ34" s="23">
        <f t="shared" si="3"/>
        <v>585362.80999999994</v>
      </c>
      <c r="BK34" s="24">
        <f t="shared" si="4"/>
        <v>190338.63999999998</v>
      </c>
      <c r="BL34" s="24"/>
      <c r="BM34" s="24"/>
      <c r="BN34" s="24"/>
      <c r="BO34" s="24">
        <v>48130</v>
      </c>
      <c r="BP34" s="213">
        <f t="shared" si="5"/>
        <v>727571.45</v>
      </c>
      <c r="BQ34" s="246"/>
    </row>
    <row r="35" spans="1:69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H35" s="212">
        <v>36944</v>
      </c>
      <c r="BI35" s="5" t="s">
        <v>22</v>
      </c>
      <c r="BJ35" s="23">
        <f t="shared" si="3"/>
        <v>585362.80999999994</v>
      </c>
      <c r="BK35" s="24">
        <f t="shared" si="4"/>
        <v>142208.63999999998</v>
      </c>
      <c r="BL35" s="24">
        <v>101.52</v>
      </c>
      <c r="BM35" s="24"/>
      <c r="BN35" s="24"/>
      <c r="BO35" s="24"/>
      <c r="BP35" s="213">
        <f t="shared" si="5"/>
        <v>727672.97</v>
      </c>
      <c r="BQ35" s="246"/>
    </row>
    <row r="36" spans="1:69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H36" s="212">
        <v>36958</v>
      </c>
      <c r="BI36" s="5" t="s">
        <v>23</v>
      </c>
      <c r="BJ36" s="23">
        <f t="shared" si="3"/>
        <v>585464.32999999996</v>
      </c>
      <c r="BK36" s="24">
        <f t="shared" si="4"/>
        <v>142208.63999999998</v>
      </c>
      <c r="BL36" s="24">
        <v>129.74</v>
      </c>
      <c r="BM36" s="24">
        <v>129.74</v>
      </c>
      <c r="BN36" s="24"/>
      <c r="BO36" s="24"/>
      <c r="BP36" s="213">
        <f t="shared" si="5"/>
        <v>727932.45</v>
      </c>
      <c r="BQ36" s="246"/>
    </row>
    <row r="37" spans="1:69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H37" s="212">
        <v>36972</v>
      </c>
      <c r="BI37" s="5" t="s">
        <v>13</v>
      </c>
      <c r="BJ37" s="23">
        <f t="shared" si="3"/>
        <v>585594.06999999995</v>
      </c>
      <c r="BK37" s="24">
        <f t="shared" si="4"/>
        <v>142338.37999999998</v>
      </c>
      <c r="BL37" s="24"/>
      <c r="BM37" s="24"/>
      <c r="BN37" s="24">
        <v>2250</v>
      </c>
      <c r="BO37" s="24"/>
      <c r="BP37" s="213">
        <f t="shared" si="5"/>
        <v>725682.45</v>
      </c>
      <c r="BQ37" s="246"/>
    </row>
    <row r="38" spans="1:69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H38" s="212">
        <v>36987</v>
      </c>
      <c r="BI38" s="5" t="s">
        <v>24</v>
      </c>
      <c r="BJ38" s="23">
        <f t="shared" si="3"/>
        <v>583344.06999999995</v>
      </c>
      <c r="BK38" s="24">
        <f t="shared" si="4"/>
        <v>142338.37999999998</v>
      </c>
      <c r="BL38" s="24">
        <v>5273.57</v>
      </c>
      <c r="BM38" s="24"/>
      <c r="BN38" s="24"/>
      <c r="BO38" s="24"/>
      <c r="BP38" s="213">
        <f t="shared" si="5"/>
        <v>730956.0199999999</v>
      </c>
      <c r="BQ38" s="246"/>
    </row>
    <row r="39" spans="1:69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H39" s="212">
        <v>36991</v>
      </c>
      <c r="BI39" s="5" t="s">
        <v>25</v>
      </c>
      <c r="BJ39" s="23">
        <f t="shared" si="3"/>
        <v>588617.6399999999</v>
      </c>
      <c r="BK39" s="24">
        <f t="shared" si="4"/>
        <v>142338.37999999998</v>
      </c>
      <c r="BL39" s="24"/>
      <c r="BM39" s="24"/>
      <c r="BN39" s="24">
        <v>14087</v>
      </c>
      <c r="BO39" s="24"/>
      <c r="BP39" s="213">
        <f t="shared" si="5"/>
        <v>716869.0199999999</v>
      </c>
      <c r="BQ39" s="246"/>
    </row>
    <row r="40" spans="1:69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H40" s="212">
        <v>36991</v>
      </c>
      <c r="BI40" s="5" t="s">
        <v>26</v>
      </c>
      <c r="BJ40" s="23">
        <f t="shared" si="3"/>
        <v>574530.6399999999</v>
      </c>
      <c r="BK40" s="24">
        <f t="shared" si="4"/>
        <v>142338.37999999998</v>
      </c>
      <c r="BL40" s="24">
        <v>138.66999999999999</v>
      </c>
      <c r="BM40" s="24">
        <v>138.66999999999999</v>
      </c>
      <c r="BN40" s="24"/>
      <c r="BO40" s="24"/>
      <c r="BP40" s="213">
        <f t="shared" si="5"/>
        <v>717146.36</v>
      </c>
      <c r="BQ40" s="246"/>
    </row>
    <row r="41" spans="1:69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H41" s="212">
        <v>36994</v>
      </c>
      <c r="BI41" s="5" t="s">
        <v>13</v>
      </c>
      <c r="BJ41" s="23">
        <f t="shared" si="3"/>
        <v>574669.30999999994</v>
      </c>
      <c r="BK41" s="24">
        <f t="shared" si="4"/>
        <v>142477.04999999999</v>
      </c>
      <c r="BL41" s="24"/>
      <c r="BM41" s="24"/>
      <c r="BN41" s="24">
        <v>4852.68</v>
      </c>
      <c r="BO41" s="24"/>
      <c r="BP41" s="213">
        <f t="shared" si="5"/>
        <v>712293.67999999982</v>
      </c>
      <c r="BQ41" s="246"/>
    </row>
    <row r="42" spans="1:69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H42" s="212">
        <v>37008</v>
      </c>
      <c r="BI42" s="5" t="s">
        <v>13</v>
      </c>
      <c r="BJ42" s="23">
        <f t="shared" si="3"/>
        <v>569816.62999999989</v>
      </c>
      <c r="BK42" s="24">
        <f t="shared" si="4"/>
        <v>142477.04999999999</v>
      </c>
      <c r="BL42" s="24"/>
      <c r="BM42" s="24"/>
      <c r="BN42" s="24">
        <v>555.6</v>
      </c>
      <c r="BO42" s="24"/>
      <c r="BP42" s="213">
        <f t="shared" si="5"/>
        <v>711738.08</v>
      </c>
      <c r="BQ42" s="246"/>
    </row>
    <row r="43" spans="1:69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H43" s="212">
        <v>37014</v>
      </c>
      <c r="BI43" s="5" t="s">
        <v>27</v>
      </c>
      <c r="BJ43" s="23">
        <f t="shared" si="3"/>
        <v>569261.02999999991</v>
      </c>
      <c r="BK43" s="24">
        <f t="shared" si="4"/>
        <v>142477.04999999999</v>
      </c>
      <c r="BL43" s="24">
        <v>351.86</v>
      </c>
      <c r="BM43" s="24"/>
      <c r="BN43" s="24"/>
      <c r="BO43" s="24"/>
      <c r="BP43" s="213">
        <f t="shared" si="5"/>
        <v>712089.93999999983</v>
      </c>
      <c r="BQ43" s="246"/>
    </row>
    <row r="44" spans="1:69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H44" s="212">
        <v>37023</v>
      </c>
      <c r="BI44" s="5" t="s">
        <v>28</v>
      </c>
      <c r="BJ44" s="23">
        <f t="shared" si="3"/>
        <v>569612.8899999999</v>
      </c>
      <c r="BK44" s="24">
        <f t="shared" si="4"/>
        <v>142477.04999999999</v>
      </c>
      <c r="BL44" s="24">
        <v>135.56</v>
      </c>
      <c r="BM44" s="24">
        <v>135.56</v>
      </c>
      <c r="BN44" s="24"/>
      <c r="BO44" s="24"/>
      <c r="BP44" s="213">
        <f t="shared" si="5"/>
        <v>712361.06</v>
      </c>
      <c r="BQ44" s="246"/>
    </row>
    <row r="45" spans="1:69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H45" s="212">
        <v>37035</v>
      </c>
      <c r="BI45" s="5" t="s">
        <v>13</v>
      </c>
      <c r="BJ45" s="23">
        <f t="shared" si="3"/>
        <v>569748.44999999995</v>
      </c>
      <c r="BK45" s="24">
        <f t="shared" si="4"/>
        <v>142612.60999999999</v>
      </c>
      <c r="BL45" s="24"/>
      <c r="BM45" s="24"/>
      <c r="BN45" s="24">
        <v>49.28</v>
      </c>
      <c r="BO45" s="24"/>
      <c r="BP45" s="213">
        <f t="shared" si="5"/>
        <v>712311.77999999991</v>
      </c>
      <c r="BQ45" s="246"/>
    </row>
    <row r="46" spans="1:69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H46" s="212">
        <v>37068</v>
      </c>
      <c r="BI46" s="5" t="s">
        <v>30</v>
      </c>
      <c r="BJ46" s="23">
        <f t="shared" si="3"/>
        <v>569699.16999999993</v>
      </c>
      <c r="BK46" s="24">
        <f t="shared" si="4"/>
        <v>142612.60999999999</v>
      </c>
      <c r="BL46" s="24">
        <v>149.56</v>
      </c>
      <c r="BM46" s="24">
        <v>149.56</v>
      </c>
      <c r="BN46" s="24"/>
      <c r="BO46" s="24"/>
      <c r="BP46" s="213">
        <f t="shared" si="5"/>
        <v>712610.9</v>
      </c>
      <c r="BQ46" s="246"/>
    </row>
    <row r="47" spans="1:69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H47" s="214">
        <v>37068</v>
      </c>
      <c r="BI47" s="11" t="s">
        <v>13</v>
      </c>
      <c r="BJ47" s="25">
        <f>SUM(BJ46+BL46-BN46)</f>
        <v>569848.73</v>
      </c>
      <c r="BK47" s="26">
        <f>SUM(BK46+BM46-BO46)</f>
        <v>142762.16999999998</v>
      </c>
      <c r="BL47" s="26"/>
      <c r="BM47" s="26"/>
      <c r="BN47" s="26">
        <v>175</v>
      </c>
      <c r="BO47" s="26"/>
      <c r="BP47" s="215">
        <f t="shared" si="5"/>
        <v>712435.89999999991</v>
      </c>
      <c r="BQ47" s="247"/>
    </row>
    <row r="48" spans="1:69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H48" s="214">
        <v>37071</v>
      </c>
      <c r="BI48" s="11" t="s">
        <v>32</v>
      </c>
      <c r="BJ48" s="25">
        <f>SUM(BJ47+BL47-BN47)</f>
        <v>569673.73</v>
      </c>
      <c r="BK48" s="26">
        <f>SUM(BK47+BM47-BO47)</f>
        <v>142762.16999999998</v>
      </c>
      <c r="BL48" s="26">
        <v>140.28</v>
      </c>
      <c r="BM48" s="26">
        <v>140.27000000000001</v>
      </c>
      <c r="BN48" s="26"/>
      <c r="BO48" s="26"/>
      <c r="BP48" s="215">
        <f t="shared" si="5"/>
        <v>712716.45</v>
      </c>
      <c r="BQ48" s="247"/>
    </row>
    <row r="49" spans="1:69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H49" s="216">
        <v>37071</v>
      </c>
      <c r="BI49" s="10" t="s">
        <v>41</v>
      </c>
      <c r="BJ49" s="25">
        <f t="shared" ref="BJ49:BJ82" si="6">SUM(BJ48+BL48-BN48)</f>
        <v>569814.01</v>
      </c>
      <c r="BK49" s="26">
        <f t="shared" ref="BK49:BK82" si="7">SUM(BK48+BM48-BO48)</f>
        <v>142902.43999999997</v>
      </c>
      <c r="BL49" s="27">
        <v>87.2</v>
      </c>
      <c r="BM49" s="27">
        <v>87.2</v>
      </c>
      <c r="BN49" s="27"/>
      <c r="BO49" s="31">
        <v>9.4</v>
      </c>
      <c r="BP49" s="217">
        <f t="shared" si="5"/>
        <v>712881.44999999984</v>
      </c>
      <c r="BQ49" s="248"/>
    </row>
    <row r="50" spans="1:69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H50" s="218">
        <v>37071</v>
      </c>
      <c r="BI50" s="88" t="s">
        <v>82</v>
      </c>
      <c r="BJ50" s="59">
        <f t="shared" si="6"/>
        <v>569901.21</v>
      </c>
      <c r="BK50" s="60">
        <f t="shared" si="7"/>
        <v>142980.24</v>
      </c>
      <c r="BL50" s="58"/>
      <c r="BM50" s="58">
        <v>265188.55</v>
      </c>
      <c r="BN50" s="58"/>
      <c r="BO50" s="61"/>
      <c r="BP50" s="217">
        <f t="shared" si="5"/>
        <v>978070</v>
      </c>
      <c r="BQ50" s="249" t="s">
        <v>83</v>
      </c>
    </row>
    <row r="51" spans="1:69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H51" s="219">
        <v>37090</v>
      </c>
      <c r="BI51" s="62" t="s">
        <v>31</v>
      </c>
      <c r="BJ51" s="63">
        <f t="shared" si="6"/>
        <v>569901.21</v>
      </c>
      <c r="BK51" s="64">
        <f t="shared" si="7"/>
        <v>408168.79</v>
      </c>
      <c r="BL51" s="64"/>
      <c r="BM51" s="64">
        <v>7000</v>
      </c>
      <c r="BN51" s="65"/>
      <c r="BO51" s="65"/>
      <c r="BP51" s="220">
        <f t="shared" si="5"/>
        <v>985070</v>
      </c>
      <c r="BQ51" s="246"/>
    </row>
    <row r="52" spans="1:69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H52" s="219">
        <v>37093</v>
      </c>
      <c r="BI52" s="62" t="s">
        <v>33</v>
      </c>
      <c r="BJ52" s="63">
        <f t="shared" si="6"/>
        <v>569901.21</v>
      </c>
      <c r="BK52" s="64">
        <f t="shared" si="7"/>
        <v>415168.79</v>
      </c>
      <c r="BL52" s="64"/>
      <c r="BM52" s="64"/>
      <c r="BN52" s="65"/>
      <c r="BO52" s="65"/>
      <c r="BP52" s="220">
        <f t="shared" si="5"/>
        <v>985070</v>
      </c>
      <c r="BQ52" s="246"/>
    </row>
    <row r="53" spans="1:69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H53" s="219">
        <v>37102</v>
      </c>
      <c r="BI53" s="62" t="s">
        <v>44</v>
      </c>
      <c r="BJ53" s="63">
        <f t="shared" si="6"/>
        <v>569901.21</v>
      </c>
      <c r="BK53" s="64">
        <f t="shared" si="7"/>
        <v>415168.79</v>
      </c>
      <c r="BL53" s="64">
        <v>297.25</v>
      </c>
      <c r="BM53" s="64">
        <v>297.26</v>
      </c>
      <c r="BN53" s="65"/>
      <c r="BO53" s="65"/>
      <c r="BP53" s="220">
        <f t="shared" si="5"/>
        <v>985664.51</v>
      </c>
      <c r="BQ53" s="246"/>
    </row>
    <row r="54" spans="1:69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H54" s="219">
        <v>37133</v>
      </c>
      <c r="BI54" s="62" t="s">
        <v>34</v>
      </c>
      <c r="BJ54" s="63">
        <f t="shared" si="6"/>
        <v>570198.46</v>
      </c>
      <c r="BK54" s="64">
        <f t="shared" si="7"/>
        <v>415466.05</v>
      </c>
      <c r="BL54" s="64">
        <v>530.07000000000005</v>
      </c>
      <c r="BM54" s="64">
        <v>530.08000000000004</v>
      </c>
      <c r="BN54" s="65"/>
      <c r="BO54" s="65"/>
      <c r="BP54" s="220">
        <f t="shared" si="5"/>
        <v>986724.65999999992</v>
      </c>
      <c r="BQ54" s="246"/>
    </row>
    <row r="55" spans="1:69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H55" s="219">
        <v>37120</v>
      </c>
      <c r="BI55" s="62" t="s">
        <v>29</v>
      </c>
      <c r="BJ55" s="63">
        <f t="shared" si="6"/>
        <v>570728.52999999991</v>
      </c>
      <c r="BK55" s="64">
        <f t="shared" si="7"/>
        <v>415996.13</v>
      </c>
      <c r="BL55" s="64"/>
      <c r="BM55" s="64"/>
      <c r="BN55" s="66">
        <v>175</v>
      </c>
      <c r="BO55" s="65"/>
      <c r="BP55" s="220">
        <f t="shared" si="5"/>
        <v>986549.65999999992</v>
      </c>
      <c r="BQ55" s="246"/>
    </row>
    <row r="56" spans="1:69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H56" s="221">
        <v>37120</v>
      </c>
      <c r="BI56" s="67" t="s">
        <v>29</v>
      </c>
      <c r="BJ56" s="63">
        <f t="shared" si="6"/>
        <v>570553.52999999991</v>
      </c>
      <c r="BK56" s="64">
        <f t="shared" si="7"/>
        <v>415996.13</v>
      </c>
      <c r="BL56" s="64"/>
      <c r="BM56" s="64"/>
      <c r="BN56" s="66">
        <v>17.5</v>
      </c>
      <c r="BO56" s="64"/>
      <c r="BP56" s="220">
        <f t="shared" si="5"/>
        <v>986532.15999999992</v>
      </c>
      <c r="BQ56" s="247"/>
    </row>
    <row r="57" spans="1:69" ht="16.5" hidden="1" customHeight="1">
      <c r="C57" s="45"/>
      <c r="D57" s="45"/>
      <c r="E57" s="51">
        <f>-BO57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H57" s="219">
        <v>37131</v>
      </c>
      <c r="BI57" s="68" t="s">
        <v>35</v>
      </c>
      <c r="BJ57" s="63">
        <f t="shared" si="6"/>
        <v>570536.02999999991</v>
      </c>
      <c r="BK57" s="64">
        <f t="shared" si="7"/>
        <v>415996.13</v>
      </c>
      <c r="BL57" s="64"/>
      <c r="BM57" s="64"/>
      <c r="BN57" s="65"/>
      <c r="BO57" s="65">
        <v>108315</v>
      </c>
      <c r="BP57" s="220">
        <f t="shared" si="5"/>
        <v>878217.15999999992</v>
      </c>
      <c r="BQ57" s="246"/>
    </row>
    <row r="58" spans="1:69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H58" s="219">
        <v>37140</v>
      </c>
      <c r="BI58" s="62" t="s">
        <v>36</v>
      </c>
      <c r="BJ58" s="63">
        <f t="shared" si="6"/>
        <v>570536.02999999991</v>
      </c>
      <c r="BK58" s="64">
        <f t="shared" si="7"/>
        <v>307681.13</v>
      </c>
      <c r="BL58" s="64"/>
      <c r="BM58" s="64"/>
      <c r="BN58" s="65"/>
      <c r="BO58" s="65">
        <v>143.51</v>
      </c>
      <c r="BP58" s="220">
        <f t="shared" si="5"/>
        <v>878073.64999999991</v>
      </c>
      <c r="BQ58" s="246"/>
    </row>
    <row r="59" spans="1:69" ht="16.5" hidden="1" customHeight="1">
      <c r="C59" s="45"/>
      <c r="D59" s="45"/>
      <c r="E59" s="51">
        <f>-BO59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H59" s="219">
        <v>37140</v>
      </c>
      <c r="BI59" s="62" t="s">
        <v>35</v>
      </c>
      <c r="BJ59" s="63">
        <f t="shared" si="6"/>
        <v>570536.02999999991</v>
      </c>
      <c r="BK59" s="64">
        <f t="shared" si="7"/>
        <v>307537.62</v>
      </c>
      <c r="BL59" s="64"/>
      <c r="BM59" s="64"/>
      <c r="BN59" s="65"/>
      <c r="BO59" s="65">
        <v>259335</v>
      </c>
      <c r="BP59" s="220">
        <f t="shared" si="5"/>
        <v>618738.64999999991</v>
      </c>
      <c r="BQ59" s="246"/>
    </row>
    <row r="60" spans="1:69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H60" s="219">
        <v>37140</v>
      </c>
      <c r="BI60" s="62" t="s">
        <v>37</v>
      </c>
      <c r="BJ60" s="63">
        <f t="shared" si="6"/>
        <v>570536.02999999991</v>
      </c>
      <c r="BK60" s="64">
        <f t="shared" si="7"/>
        <v>48202.619999999995</v>
      </c>
      <c r="BL60" s="64"/>
      <c r="BM60" s="64"/>
      <c r="BN60" s="65">
        <v>42504</v>
      </c>
      <c r="BO60" s="65"/>
      <c r="BP60" s="220">
        <f t="shared" si="5"/>
        <v>576234.64999999991</v>
      </c>
      <c r="BQ60" s="246"/>
    </row>
    <row r="61" spans="1:69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H61" s="219">
        <v>37163</v>
      </c>
      <c r="BI61" s="62" t="s">
        <v>38</v>
      </c>
      <c r="BJ61" s="63">
        <f t="shared" si="6"/>
        <v>528032.02999999991</v>
      </c>
      <c r="BK61" s="64">
        <f t="shared" si="7"/>
        <v>48202.619999999995</v>
      </c>
      <c r="BL61" s="64">
        <v>697.7</v>
      </c>
      <c r="BM61" s="64">
        <v>697.71</v>
      </c>
      <c r="BN61" s="65"/>
      <c r="BO61" s="65"/>
      <c r="BP61" s="220">
        <f t="shared" si="5"/>
        <v>577630.05999999982</v>
      </c>
      <c r="BQ61" s="246"/>
    </row>
    <row r="62" spans="1:69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H62" s="219">
        <v>37145</v>
      </c>
      <c r="BI62" s="62" t="s">
        <v>43</v>
      </c>
      <c r="BJ62" s="63">
        <f t="shared" si="6"/>
        <v>528729.72999999986</v>
      </c>
      <c r="BK62" s="64">
        <f t="shared" si="7"/>
        <v>48900.329999999994</v>
      </c>
      <c r="BL62" s="64"/>
      <c r="BM62" s="69">
        <v>250000</v>
      </c>
      <c r="BN62" s="65"/>
      <c r="BO62" s="65"/>
      <c r="BP62" s="220">
        <f t="shared" si="5"/>
        <v>827630.05999999982</v>
      </c>
      <c r="BQ62" s="246"/>
    </row>
    <row r="63" spans="1:69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H63" s="219">
        <v>37174</v>
      </c>
      <c r="BI63" s="62" t="s">
        <v>40</v>
      </c>
      <c r="BJ63" s="63">
        <f t="shared" si="6"/>
        <v>528729.72999999986</v>
      </c>
      <c r="BK63" s="64">
        <f t="shared" si="7"/>
        <v>298900.33</v>
      </c>
      <c r="BL63" s="64"/>
      <c r="BM63" s="64"/>
      <c r="BN63" s="65"/>
      <c r="BO63" s="65">
        <v>1000</v>
      </c>
      <c r="BP63" s="220">
        <f t="shared" si="5"/>
        <v>826630.05999999982</v>
      </c>
      <c r="BQ63" s="246"/>
    </row>
    <row r="64" spans="1:69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H64" s="219">
        <v>37183</v>
      </c>
      <c r="BI64" s="62" t="s">
        <v>40</v>
      </c>
      <c r="BJ64" s="63">
        <f t="shared" si="6"/>
        <v>528729.72999999986</v>
      </c>
      <c r="BK64" s="64">
        <f t="shared" si="7"/>
        <v>297900.33</v>
      </c>
      <c r="BL64" s="64"/>
      <c r="BM64" s="64"/>
      <c r="BN64" s="65"/>
      <c r="BO64" s="65">
        <v>25000</v>
      </c>
      <c r="BP64" s="220">
        <f t="shared" si="5"/>
        <v>801630.05999999982</v>
      </c>
      <c r="BQ64" s="246"/>
    </row>
    <row r="65" spans="3:69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H65" s="219">
        <v>37194</v>
      </c>
      <c r="BI65" s="62" t="s">
        <v>42</v>
      </c>
      <c r="BJ65" s="63">
        <f t="shared" si="6"/>
        <v>528729.72999999986</v>
      </c>
      <c r="BK65" s="64">
        <f t="shared" si="7"/>
        <v>272900.33</v>
      </c>
      <c r="BL65" s="64">
        <v>1039.29</v>
      </c>
      <c r="BM65" s="64">
        <v>1039.29</v>
      </c>
      <c r="BN65" s="65"/>
      <c r="BO65" s="65"/>
      <c r="BP65" s="220">
        <f t="shared" si="5"/>
        <v>803708.6399999999</v>
      </c>
      <c r="BQ65" s="246"/>
    </row>
    <row r="66" spans="3:69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H66" s="219">
        <v>37216</v>
      </c>
      <c r="BI66" s="62" t="s">
        <v>43</v>
      </c>
      <c r="BJ66" s="63">
        <f t="shared" si="6"/>
        <v>529769.0199999999</v>
      </c>
      <c r="BK66" s="64">
        <f t="shared" si="7"/>
        <v>273939.62</v>
      </c>
      <c r="BL66" s="64"/>
      <c r="BM66" s="69">
        <v>1000000</v>
      </c>
      <c r="BN66" s="65"/>
      <c r="BO66" s="65"/>
      <c r="BP66" s="220">
        <f t="shared" si="5"/>
        <v>1803708.64</v>
      </c>
      <c r="BQ66" s="246"/>
    </row>
    <row r="67" spans="3:69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H67" s="219">
        <v>37224</v>
      </c>
      <c r="BI67" s="62" t="s">
        <v>114</v>
      </c>
      <c r="BJ67" s="63">
        <f t="shared" si="6"/>
        <v>529769.0199999999</v>
      </c>
      <c r="BK67" s="64">
        <f t="shared" si="7"/>
        <v>1273939.6200000001</v>
      </c>
      <c r="BL67" s="64">
        <v>1294.06</v>
      </c>
      <c r="BM67" s="64">
        <v>1294.07</v>
      </c>
      <c r="BN67" s="65"/>
      <c r="BO67" s="65"/>
      <c r="BP67" s="220">
        <f t="shared" si="5"/>
        <v>1806296.7700000003</v>
      </c>
      <c r="BQ67" s="246"/>
    </row>
    <row r="68" spans="3:69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H68" s="219">
        <v>37183</v>
      </c>
      <c r="BI68" s="62" t="s">
        <v>45</v>
      </c>
      <c r="BJ68" s="63">
        <f t="shared" si="6"/>
        <v>531063.07999999996</v>
      </c>
      <c r="BK68" s="64">
        <f t="shared" si="7"/>
        <v>1275233.6900000002</v>
      </c>
      <c r="BL68" s="64">
        <v>1256.25</v>
      </c>
      <c r="BM68" s="64">
        <v>1256.25</v>
      </c>
      <c r="BN68" s="65"/>
      <c r="BO68" s="65"/>
      <c r="BP68" s="220">
        <f t="shared" si="5"/>
        <v>1808809.27</v>
      </c>
      <c r="BQ68" s="246"/>
    </row>
    <row r="69" spans="3:69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H69" s="219">
        <v>37230</v>
      </c>
      <c r="BI69" s="62" t="s">
        <v>46</v>
      </c>
      <c r="BJ69" s="63">
        <f t="shared" si="6"/>
        <v>532319.32999999996</v>
      </c>
      <c r="BK69" s="64">
        <f t="shared" si="7"/>
        <v>1276489.9400000002</v>
      </c>
      <c r="BL69" s="64">
        <v>575.04</v>
      </c>
      <c r="BM69" s="64"/>
      <c r="BN69" s="65"/>
      <c r="BO69" s="65"/>
      <c r="BP69" s="220">
        <f t="shared" si="5"/>
        <v>1809384.31</v>
      </c>
      <c r="BQ69" s="246"/>
    </row>
    <row r="70" spans="3:69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H70" s="219">
        <v>37244</v>
      </c>
      <c r="BI70" s="62" t="s">
        <v>48</v>
      </c>
      <c r="BJ70" s="63">
        <f t="shared" si="6"/>
        <v>532894.37</v>
      </c>
      <c r="BK70" s="64">
        <f t="shared" si="7"/>
        <v>1276489.9400000002</v>
      </c>
      <c r="BL70" s="64"/>
      <c r="BM70" s="64">
        <v>325</v>
      </c>
      <c r="BN70" s="65"/>
      <c r="BO70" s="65"/>
      <c r="BP70" s="220">
        <f t="shared" si="5"/>
        <v>1809709.31</v>
      </c>
      <c r="BQ70" s="246"/>
    </row>
    <row r="71" spans="3:69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H71" s="219">
        <v>37255</v>
      </c>
      <c r="BI71" s="62" t="s">
        <v>47</v>
      </c>
      <c r="BJ71" s="63">
        <f t="shared" si="6"/>
        <v>532894.37</v>
      </c>
      <c r="BK71" s="64">
        <f t="shared" si="7"/>
        <v>1276814.9400000002</v>
      </c>
      <c r="BL71" s="64">
        <v>1968.79</v>
      </c>
      <c r="BM71" s="64">
        <v>1968.79</v>
      </c>
      <c r="BN71" s="65"/>
      <c r="BO71" s="65"/>
      <c r="BP71" s="220">
        <f t="shared" si="5"/>
        <v>1813646.8900000001</v>
      </c>
      <c r="BQ71" s="246"/>
    </row>
    <row r="72" spans="3:69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H72" s="219">
        <v>37267</v>
      </c>
      <c r="BI72" s="62" t="s">
        <v>55</v>
      </c>
      <c r="BJ72" s="63">
        <f t="shared" si="6"/>
        <v>534863.16</v>
      </c>
      <c r="BK72" s="64">
        <f t="shared" si="7"/>
        <v>1278783.7300000002</v>
      </c>
      <c r="BL72" s="64"/>
      <c r="BM72" s="64"/>
      <c r="BN72" s="65"/>
      <c r="BO72" s="70">
        <v>4064.56</v>
      </c>
      <c r="BP72" s="220">
        <f t="shared" si="5"/>
        <v>1809582.33</v>
      </c>
      <c r="BQ72" s="246"/>
    </row>
    <row r="73" spans="3:69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H73" s="219">
        <v>37286</v>
      </c>
      <c r="BI73" s="62" t="s">
        <v>49</v>
      </c>
      <c r="BJ73" s="63">
        <f t="shared" si="6"/>
        <v>534863.16</v>
      </c>
      <c r="BK73" s="64">
        <f t="shared" si="7"/>
        <v>1274719.1700000002</v>
      </c>
      <c r="BL73" s="64">
        <v>2292.2199999999998</v>
      </c>
      <c r="BM73" s="64">
        <v>2292.23</v>
      </c>
      <c r="BN73" s="65"/>
      <c r="BO73" s="65"/>
      <c r="BP73" s="220">
        <f t="shared" si="5"/>
        <v>1814166.78</v>
      </c>
      <c r="BQ73" s="246"/>
    </row>
    <row r="74" spans="3:69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H74" s="219">
        <v>37314</v>
      </c>
      <c r="BI74" s="62" t="s">
        <v>50</v>
      </c>
      <c r="BJ74" s="63">
        <f t="shared" si="6"/>
        <v>537155.38</v>
      </c>
      <c r="BK74" s="64">
        <f t="shared" si="7"/>
        <v>1277011.4000000001</v>
      </c>
      <c r="BL74" s="64">
        <v>158872.57999999999</v>
      </c>
      <c r="BM74" s="64"/>
      <c r="BN74" s="65"/>
      <c r="BO74" s="65"/>
      <c r="BP74" s="220">
        <f t="shared" si="5"/>
        <v>1973039.3600000003</v>
      </c>
      <c r="BQ74" s="246"/>
    </row>
    <row r="75" spans="3:69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H75" s="219">
        <v>37314</v>
      </c>
      <c r="BI75" s="62" t="s">
        <v>51</v>
      </c>
      <c r="BJ75" s="63">
        <f t="shared" si="6"/>
        <v>696027.96</v>
      </c>
      <c r="BK75" s="64">
        <f t="shared" si="7"/>
        <v>1277011.4000000001</v>
      </c>
      <c r="BL75" s="64">
        <v>2042.5</v>
      </c>
      <c r="BM75" s="64">
        <v>2042.5</v>
      </c>
      <c r="BN75" s="65"/>
      <c r="BO75" s="65"/>
      <c r="BP75" s="220">
        <f t="shared" si="5"/>
        <v>1977124.36</v>
      </c>
      <c r="BQ75" s="246"/>
    </row>
    <row r="76" spans="3:69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H76" s="219">
        <v>37345</v>
      </c>
      <c r="BI76" s="62" t="s">
        <v>52</v>
      </c>
      <c r="BJ76" s="63">
        <f t="shared" si="6"/>
        <v>698070.46</v>
      </c>
      <c r="BK76" s="64">
        <f t="shared" si="7"/>
        <v>1279053.9000000001</v>
      </c>
      <c r="BL76" s="64">
        <v>2481.9899999999998</v>
      </c>
      <c r="BM76" s="64">
        <v>2482</v>
      </c>
      <c r="BN76" s="65"/>
      <c r="BO76" s="65"/>
      <c r="BP76" s="220">
        <f t="shared" si="5"/>
        <v>1982088.35</v>
      </c>
      <c r="BQ76" s="246"/>
    </row>
    <row r="77" spans="3:69" ht="16.5" hidden="1" customHeight="1">
      <c r="C77" s="45"/>
      <c r="D77" s="45"/>
      <c r="E77" s="45"/>
      <c r="F77" s="52">
        <f>-BO77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H77" s="219">
        <v>37355</v>
      </c>
      <c r="BI77" s="62" t="s">
        <v>53</v>
      </c>
      <c r="BJ77" s="63">
        <f t="shared" si="6"/>
        <v>700552.45</v>
      </c>
      <c r="BK77" s="64">
        <f t="shared" si="7"/>
        <v>1281535.9000000001</v>
      </c>
      <c r="BL77" s="64"/>
      <c r="BM77" s="64"/>
      <c r="BN77" s="65"/>
      <c r="BO77" s="64">
        <v>12527.2</v>
      </c>
      <c r="BP77" s="220">
        <f t="shared" si="5"/>
        <v>1969561.1500000001</v>
      </c>
      <c r="BQ77" s="246"/>
    </row>
    <row r="78" spans="3:69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H78" s="219">
        <v>37375</v>
      </c>
      <c r="BI78" s="62" t="s">
        <v>54</v>
      </c>
      <c r="BJ78" s="63">
        <f t="shared" si="6"/>
        <v>700552.45</v>
      </c>
      <c r="BK78" s="64">
        <f t="shared" si="7"/>
        <v>1269008.7000000002</v>
      </c>
      <c r="BL78" s="64">
        <v>2283.2199999999998</v>
      </c>
      <c r="BM78" s="64">
        <v>2283.23</v>
      </c>
      <c r="BN78" s="65"/>
      <c r="BO78" s="64"/>
      <c r="BP78" s="220">
        <f t="shared" si="5"/>
        <v>1974127.6</v>
      </c>
      <c r="BQ78" s="246"/>
    </row>
    <row r="79" spans="3:69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H79" s="219">
        <v>37376</v>
      </c>
      <c r="BI79" s="62" t="s">
        <v>55</v>
      </c>
      <c r="BJ79" s="63">
        <f t="shared" si="6"/>
        <v>702835.66999999993</v>
      </c>
      <c r="BK79" s="64">
        <f t="shared" si="7"/>
        <v>1271291.9300000002</v>
      </c>
      <c r="BL79" s="65"/>
      <c r="BM79" s="65"/>
      <c r="BN79" s="65"/>
      <c r="BO79" s="64">
        <v>12166.56</v>
      </c>
      <c r="BP79" s="220">
        <f t="shared" ref="BP79:BP214" si="8">SUM(BJ79+BK79+BL79+BM79-BN79-BO79)</f>
        <v>1961961.04</v>
      </c>
      <c r="BQ79" s="246"/>
    </row>
    <row r="80" spans="3:69" ht="16.5" hidden="1" customHeight="1">
      <c r="C80" s="45"/>
      <c r="D80" s="45"/>
      <c r="E80" s="45"/>
      <c r="F80" s="51">
        <f>-BO80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H80" s="219">
        <v>37378</v>
      </c>
      <c r="BI80" s="62" t="s">
        <v>53</v>
      </c>
      <c r="BJ80" s="63">
        <f t="shared" si="6"/>
        <v>702835.66999999993</v>
      </c>
      <c r="BK80" s="64">
        <f t="shared" si="7"/>
        <v>1259125.3700000001</v>
      </c>
      <c r="BL80" s="65"/>
      <c r="BM80" s="65"/>
      <c r="BN80" s="65"/>
      <c r="BO80" s="65">
        <v>5733.26</v>
      </c>
      <c r="BP80" s="220">
        <f t="shared" si="8"/>
        <v>1956227.78</v>
      </c>
      <c r="BQ80" s="246"/>
    </row>
    <row r="81" spans="3:69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H81" s="219">
        <v>37406</v>
      </c>
      <c r="BI81" s="62" t="s">
        <v>56</v>
      </c>
      <c r="BJ81" s="63">
        <f t="shared" si="6"/>
        <v>702835.66999999993</v>
      </c>
      <c r="BK81" s="64">
        <f t="shared" si="7"/>
        <v>1253392.1100000001</v>
      </c>
      <c r="BL81" s="65">
        <v>2722.36</v>
      </c>
      <c r="BM81" s="65">
        <v>2722.37</v>
      </c>
      <c r="BN81" s="65"/>
      <c r="BO81" s="65"/>
      <c r="BP81" s="220">
        <f t="shared" si="8"/>
        <v>1961672.5100000002</v>
      </c>
      <c r="BQ81" s="246"/>
    </row>
    <row r="82" spans="3:69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H82" s="219">
        <v>37429</v>
      </c>
      <c r="BI82" s="62" t="s">
        <v>57</v>
      </c>
      <c r="BJ82" s="63">
        <f t="shared" si="6"/>
        <v>705558.02999999991</v>
      </c>
      <c r="BK82" s="64">
        <f t="shared" si="7"/>
        <v>1256114.4800000002</v>
      </c>
      <c r="BL82" s="65"/>
      <c r="BM82" s="65">
        <v>700</v>
      </c>
      <c r="BN82" s="65"/>
      <c r="BO82" s="65"/>
      <c r="BP82" s="220">
        <f t="shared" si="8"/>
        <v>1962372.5100000002</v>
      </c>
      <c r="BQ82" s="246"/>
    </row>
    <row r="83" spans="3:69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H83" s="219">
        <v>37436</v>
      </c>
      <c r="BI83" s="62" t="s">
        <v>32</v>
      </c>
      <c r="BJ83" s="63">
        <f t="shared" ref="BJ83:BK85" si="9">SUM(BJ82+BL82-BN82)</f>
        <v>705558.02999999991</v>
      </c>
      <c r="BK83" s="64">
        <f t="shared" si="9"/>
        <v>1256814.4800000002</v>
      </c>
      <c r="BL83" s="65">
        <v>2501.33</v>
      </c>
      <c r="BM83" s="65">
        <v>2501.33</v>
      </c>
      <c r="BN83" s="65"/>
      <c r="BO83" s="65"/>
      <c r="BP83" s="220">
        <f t="shared" si="8"/>
        <v>1967375.1700000004</v>
      </c>
      <c r="BQ83" s="246"/>
    </row>
    <row r="84" spans="3:69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H84" s="222">
        <v>37436</v>
      </c>
      <c r="BI84" s="136" t="s">
        <v>82</v>
      </c>
      <c r="BJ84" s="137">
        <f t="shared" si="9"/>
        <v>708059.35999999987</v>
      </c>
      <c r="BK84" s="138">
        <f t="shared" si="9"/>
        <v>1259315.8100000003</v>
      </c>
      <c r="BL84" s="114"/>
      <c r="BM84" s="114">
        <v>203053.23</v>
      </c>
      <c r="BN84" s="114"/>
      <c r="BO84" s="114"/>
      <c r="BP84" s="223">
        <f t="shared" si="8"/>
        <v>2170428.4000000004</v>
      </c>
      <c r="BQ84" s="249" t="s">
        <v>83</v>
      </c>
    </row>
    <row r="85" spans="3:69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H85" s="139">
        <v>37447</v>
      </c>
      <c r="BI85" s="140" t="s">
        <v>57</v>
      </c>
      <c r="BJ85" s="141">
        <f t="shared" si="9"/>
        <v>708059.35999999987</v>
      </c>
      <c r="BK85" s="142">
        <f t="shared" si="9"/>
        <v>1462369.0400000003</v>
      </c>
      <c r="BL85" s="143">
        <v>245.6</v>
      </c>
      <c r="BM85" s="143"/>
      <c r="BN85" s="143"/>
      <c r="BO85" s="143"/>
      <c r="BP85" s="144">
        <f t="shared" si="8"/>
        <v>2170674.0000000005</v>
      </c>
      <c r="BQ85" s="246"/>
    </row>
    <row r="86" spans="3:69" ht="16.5" hidden="1" customHeight="1" thickBot="1">
      <c r="C86" s="45"/>
      <c r="D86" s="45"/>
      <c r="E86" s="51">
        <f>-BO86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H86" s="145">
        <v>37449</v>
      </c>
      <c r="BI86" s="77" t="s">
        <v>35</v>
      </c>
      <c r="BJ86" s="141">
        <f t="shared" ref="BJ86:BJ149" si="10">SUM(BJ85+BL85-BN85)</f>
        <v>708304.95999999985</v>
      </c>
      <c r="BK86" s="142">
        <f t="shared" ref="BK86:BK149" si="11">SUM(BK85+BM85-BO85)</f>
        <v>1462369.0400000003</v>
      </c>
      <c r="BL86" s="76"/>
      <c r="BM86" s="76"/>
      <c r="BN86" s="76"/>
      <c r="BO86" s="185">
        <v>25650</v>
      </c>
      <c r="BP86" s="144">
        <f t="shared" si="8"/>
        <v>2145024</v>
      </c>
      <c r="BQ86" s="250" t="s">
        <v>64</v>
      </c>
    </row>
    <row r="87" spans="3:69" ht="16.5" hidden="1" customHeight="1" thickBot="1">
      <c r="C87" s="45"/>
      <c r="D87" s="45"/>
      <c r="E87" s="51"/>
      <c r="F87" s="45"/>
      <c r="G87" s="45"/>
      <c r="H87" s="45"/>
      <c r="I87" s="45"/>
      <c r="J87" s="54">
        <f>-BO87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H87" s="145">
        <v>37463</v>
      </c>
      <c r="BI87" s="77" t="s">
        <v>69</v>
      </c>
      <c r="BJ87" s="141">
        <f t="shared" si="10"/>
        <v>708304.95999999985</v>
      </c>
      <c r="BK87" s="142">
        <f t="shared" si="11"/>
        <v>1436719.0400000003</v>
      </c>
      <c r="BL87" s="76"/>
      <c r="BM87" s="76"/>
      <c r="BN87" s="76"/>
      <c r="BO87" s="186">
        <v>4074.5</v>
      </c>
      <c r="BP87" s="144">
        <f t="shared" si="8"/>
        <v>2140949.5</v>
      </c>
      <c r="BQ87" s="250"/>
    </row>
    <row r="88" spans="3:69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H88" s="145">
        <v>37467</v>
      </c>
      <c r="BI88" s="77" t="s">
        <v>44</v>
      </c>
      <c r="BJ88" s="141">
        <f t="shared" si="10"/>
        <v>708304.95999999985</v>
      </c>
      <c r="BK88" s="142">
        <f t="shared" si="11"/>
        <v>1432644.5400000003</v>
      </c>
      <c r="BL88" s="185">
        <v>2616.3000000000002</v>
      </c>
      <c r="BM88" s="185">
        <v>2616.3000000000002</v>
      </c>
      <c r="BN88" s="76"/>
      <c r="BO88" s="76"/>
      <c r="BP88" s="144">
        <f t="shared" si="8"/>
        <v>2146182.0999999996</v>
      </c>
      <c r="BQ88" s="246"/>
    </row>
    <row r="89" spans="3:69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H89" s="145">
        <v>37470</v>
      </c>
      <c r="BI89" s="77" t="s">
        <v>57</v>
      </c>
      <c r="BJ89" s="141">
        <f t="shared" si="10"/>
        <v>710921.25999999989</v>
      </c>
      <c r="BK89" s="142">
        <f t="shared" si="11"/>
        <v>1435260.8400000003</v>
      </c>
      <c r="BL89" s="76"/>
      <c r="BM89" s="185">
        <f>66.95+45.5</f>
        <v>112.45</v>
      </c>
      <c r="BN89" s="76"/>
      <c r="BO89" s="76"/>
      <c r="BP89" s="144">
        <f t="shared" si="8"/>
        <v>2146294.5500000003</v>
      </c>
      <c r="BQ89" s="246"/>
    </row>
    <row r="90" spans="3:69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H90" s="145">
        <v>37470</v>
      </c>
      <c r="BI90" s="77" t="s">
        <v>67</v>
      </c>
      <c r="BJ90" s="141">
        <f t="shared" si="10"/>
        <v>710921.25999999989</v>
      </c>
      <c r="BK90" s="142">
        <f t="shared" si="11"/>
        <v>1435373.2900000003</v>
      </c>
      <c r="BL90" s="76">
        <v>200000</v>
      </c>
      <c r="BM90" s="76"/>
      <c r="BN90" s="76"/>
      <c r="BO90" s="76"/>
      <c r="BP90" s="144">
        <f t="shared" si="8"/>
        <v>2346294.5500000003</v>
      </c>
      <c r="BQ90" s="246"/>
    </row>
    <row r="91" spans="3:69" ht="16.5" hidden="1" customHeight="1" thickBot="1">
      <c r="C91" s="45"/>
      <c r="D91" s="45"/>
      <c r="E91" s="45"/>
      <c r="F91" s="45"/>
      <c r="G91" s="45"/>
      <c r="H91" s="45"/>
      <c r="I91" s="51">
        <f>-BO91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H91" s="145">
        <v>37475</v>
      </c>
      <c r="BI91" s="77" t="s">
        <v>416</v>
      </c>
      <c r="BJ91" s="141">
        <f t="shared" si="10"/>
        <v>910921.25999999989</v>
      </c>
      <c r="BK91" s="142">
        <f t="shared" si="11"/>
        <v>1435373.2900000003</v>
      </c>
      <c r="BL91" s="76"/>
      <c r="BM91" s="76"/>
      <c r="BN91" s="76"/>
      <c r="BO91" s="185">
        <v>26759.7</v>
      </c>
      <c r="BP91" s="144">
        <f t="shared" si="8"/>
        <v>2319534.85</v>
      </c>
      <c r="BQ91" s="250" t="s">
        <v>64</v>
      </c>
    </row>
    <row r="92" spans="3:69" ht="16.5" hidden="1" customHeight="1" thickBot="1">
      <c r="C92" s="51">
        <f>-BO92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H92" s="145">
        <v>37475</v>
      </c>
      <c r="BI92" s="77" t="s">
        <v>58</v>
      </c>
      <c r="BJ92" s="141">
        <f t="shared" si="10"/>
        <v>910921.25999999989</v>
      </c>
      <c r="BK92" s="142">
        <f t="shared" si="11"/>
        <v>1408613.5900000003</v>
      </c>
      <c r="BL92" s="76"/>
      <c r="BM92" s="76"/>
      <c r="BN92" s="76"/>
      <c r="BO92" s="185">
        <v>42944.97</v>
      </c>
      <c r="BP92" s="144">
        <f t="shared" si="8"/>
        <v>2276589.88</v>
      </c>
      <c r="BQ92" s="250" t="s">
        <v>64</v>
      </c>
    </row>
    <row r="93" spans="3:69" ht="16.5" hidden="1" customHeight="1" thickBot="1">
      <c r="C93" s="45"/>
      <c r="D93" s="45"/>
      <c r="E93" s="45"/>
      <c r="F93" s="45"/>
      <c r="G93" s="45"/>
      <c r="H93" s="45"/>
      <c r="I93" s="51">
        <f>-BO93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H93" s="145">
        <v>37489</v>
      </c>
      <c r="BI93" s="77" t="s">
        <v>416</v>
      </c>
      <c r="BJ93" s="141">
        <f t="shared" si="10"/>
        <v>910921.25999999989</v>
      </c>
      <c r="BK93" s="142">
        <f t="shared" si="11"/>
        <v>1365668.6200000003</v>
      </c>
      <c r="BL93" s="76"/>
      <c r="BM93" s="76"/>
      <c r="BN93" s="76"/>
      <c r="BO93" s="185">
        <v>4851</v>
      </c>
      <c r="BP93" s="144">
        <f t="shared" si="8"/>
        <v>2271738.8800000004</v>
      </c>
      <c r="BQ93" s="250" t="s">
        <v>64</v>
      </c>
    </row>
    <row r="94" spans="3:69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H94" s="145">
        <v>37498</v>
      </c>
      <c r="BI94" s="77" t="s">
        <v>63</v>
      </c>
      <c r="BJ94" s="141">
        <f t="shared" si="10"/>
        <v>910921.25999999989</v>
      </c>
      <c r="BK94" s="142">
        <f t="shared" si="11"/>
        <v>1360817.6200000003</v>
      </c>
      <c r="BL94" s="76">
        <f>5346.44/2</f>
        <v>2673.22</v>
      </c>
      <c r="BM94" s="76">
        <f>+BL94</f>
        <v>2673.22</v>
      </c>
      <c r="BN94" s="76"/>
      <c r="BO94" s="76"/>
      <c r="BP94" s="144">
        <f t="shared" si="8"/>
        <v>2277085.3200000008</v>
      </c>
      <c r="BQ94" s="246"/>
    </row>
    <row r="95" spans="3:69" ht="16.5" hidden="1" customHeight="1" thickBot="1">
      <c r="C95" s="45"/>
      <c r="D95" s="45"/>
      <c r="E95" s="45"/>
      <c r="F95" s="51">
        <f>-BO95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H95" s="145">
        <v>37504</v>
      </c>
      <c r="BI95" s="77" t="s">
        <v>53</v>
      </c>
      <c r="BJ95" s="141">
        <f t="shared" si="10"/>
        <v>913594.47999999986</v>
      </c>
      <c r="BK95" s="142">
        <f t="shared" si="11"/>
        <v>1363490.8400000003</v>
      </c>
      <c r="BL95" s="76"/>
      <c r="BM95" s="76"/>
      <c r="BN95" s="76"/>
      <c r="BO95" s="185">
        <v>2497.6999999999998</v>
      </c>
      <c r="BP95" s="144">
        <f t="shared" si="8"/>
        <v>2274587.62</v>
      </c>
      <c r="BQ95" s="250" t="s">
        <v>64</v>
      </c>
    </row>
    <row r="96" spans="3:69" ht="16.5" hidden="1" customHeight="1" thickBot="1">
      <c r="C96" s="51">
        <f>-BO96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H96" s="145">
        <v>37509</v>
      </c>
      <c r="BI96" s="77" t="s">
        <v>58</v>
      </c>
      <c r="BJ96" s="141">
        <f t="shared" si="10"/>
        <v>913594.47999999986</v>
      </c>
      <c r="BK96" s="142">
        <f t="shared" si="11"/>
        <v>1360993.1400000004</v>
      </c>
      <c r="BL96" s="76"/>
      <c r="BM96" s="76"/>
      <c r="BN96" s="76"/>
      <c r="BO96" s="185">
        <v>47586.35</v>
      </c>
      <c r="BP96" s="144">
        <f t="shared" si="8"/>
        <v>2227001.27</v>
      </c>
      <c r="BQ96" s="246"/>
    </row>
    <row r="97" spans="3:69" ht="16.5" hidden="1" customHeight="1" thickBot="1">
      <c r="C97" s="45"/>
      <c r="D97" s="51">
        <f>-BO97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H97" s="145">
        <v>37517</v>
      </c>
      <c r="BI97" s="77" t="s">
        <v>59</v>
      </c>
      <c r="BJ97" s="141">
        <f t="shared" si="10"/>
        <v>913594.47999999986</v>
      </c>
      <c r="BK97" s="142">
        <f t="shared" si="11"/>
        <v>1313406.7900000003</v>
      </c>
      <c r="BL97" s="76"/>
      <c r="BM97" s="76"/>
      <c r="BN97" s="76"/>
      <c r="BO97" s="185">
        <v>61251</v>
      </c>
      <c r="BP97" s="144">
        <f t="shared" si="8"/>
        <v>2165750.27</v>
      </c>
      <c r="BQ97" s="246"/>
    </row>
    <row r="98" spans="3:69" ht="16.5" hidden="1" customHeight="1" thickBot="1">
      <c r="C98" s="45"/>
      <c r="D98" s="51">
        <f>-BO98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H98" s="145">
        <v>37524</v>
      </c>
      <c r="BI98" s="77" t="s">
        <v>59</v>
      </c>
      <c r="BJ98" s="141">
        <f t="shared" si="10"/>
        <v>913594.47999999986</v>
      </c>
      <c r="BK98" s="142">
        <f t="shared" si="11"/>
        <v>1252155.7900000003</v>
      </c>
      <c r="BL98" s="76"/>
      <c r="BM98" s="76"/>
      <c r="BN98" s="76"/>
      <c r="BO98" s="185">
        <v>15649</v>
      </c>
      <c r="BP98" s="144">
        <f t="shared" si="8"/>
        <v>2150101.27</v>
      </c>
      <c r="BQ98" s="246"/>
    </row>
    <row r="99" spans="3:69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-BO99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H99" s="145">
        <v>37524</v>
      </c>
      <c r="BI99" s="77" t="s">
        <v>66</v>
      </c>
      <c r="BJ99" s="141">
        <f t="shared" si="10"/>
        <v>913594.47999999986</v>
      </c>
      <c r="BK99" s="142">
        <f t="shared" si="11"/>
        <v>1236506.7900000003</v>
      </c>
      <c r="BL99" s="76"/>
      <c r="BM99" s="76"/>
      <c r="BN99" s="76"/>
      <c r="BO99" s="185">
        <v>117000</v>
      </c>
      <c r="BP99" s="144">
        <f t="shared" si="8"/>
        <v>2033101.27</v>
      </c>
      <c r="BQ99" s="246"/>
    </row>
    <row r="100" spans="3:69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H100" s="145">
        <v>37528</v>
      </c>
      <c r="BI100" s="77" t="s">
        <v>65</v>
      </c>
      <c r="BJ100" s="141">
        <f t="shared" si="10"/>
        <v>913594.47999999986</v>
      </c>
      <c r="BK100" s="142">
        <f t="shared" si="11"/>
        <v>1119506.7900000003</v>
      </c>
      <c r="BL100" s="185">
        <f>4799.59/2</f>
        <v>2399.7950000000001</v>
      </c>
      <c r="BM100" s="185">
        <f>4799.59/2</f>
        <v>2399.7950000000001</v>
      </c>
      <c r="BN100" s="76"/>
      <c r="BO100" s="76"/>
      <c r="BP100" s="144">
        <f t="shared" si="8"/>
        <v>2037900.8599999999</v>
      </c>
      <c r="BQ100" s="246"/>
    </row>
    <row r="101" spans="3:69" ht="16.5" hidden="1" customHeight="1" thickBot="1">
      <c r="C101" s="45"/>
      <c r="D101" s="45"/>
      <c r="E101" s="51">
        <f>-BO101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H101" s="145">
        <v>37531</v>
      </c>
      <c r="BI101" s="77" t="s">
        <v>35</v>
      </c>
      <c r="BJ101" s="141">
        <f t="shared" si="10"/>
        <v>915994.27499999991</v>
      </c>
      <c r="BK101" s="142">
        <f t="shared" si="11"/>
        <v>1121906.5850000002</v>
      </c>
      <c r="BL101" s="76"/>
      <c r="BM101" s="76"/>
      <c r="BN101" s="76"/>
      <c r="BO101" s="185">
        <v>35350</v>
      </c>
      <c r="BP101" s="144">
        <f t="shared" si="8"/>
        <v>2002550.86</v>
      </c>
      <c r="BQ101" s="246"/>
    </row>
    <row r="102" spans="3:69" ht="16.5" hidden="1" customHeight="1" thickBot="1">
      <c r="C102" s="45"/>
      <c r="D102" s="45"/>
      <c r="E102" s="45"/>
      <c r="F102" s="51">
        <f>-BO102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H102" s="145">
        <v>37538</v>
      </c>
      <c r="BI102" s="77" t="s">
        <v>53</v>
      </c>
      <c r="BJ102" s="141">
        <f t="shared" si="10"/>
        <v>915994.27499999991</v>
      </c>
      <c r="BK102" s="142">
        <f t="shared" si="11"/>
        <v>1086556.5850000002</v>
      </c>
      <c r="BL102" s="76"/>
      <c r="BM102" s="76"/>
      <c r="BN102" s="76"/>
      <c r="BO102" s="185">
        <v>1565.9</v>
      </c>
      <c r="BP102" s="144">
        <f t="shared" si="8"/>
        <v>2000984.9600000002</v>
      </c>
      <c r="BQ102" s="246"/>
    </row>
    <row r="103" spans="3:69" ht="16.5" hidden="1" customHeight="1" thickBot="1">
      <c r="C103" s="45"/>
      <c r="D103" s="45"/>
      <c r="E103" s="45"/>
      <c r="F103" s="45"/>
      <c r="G103" s="51">
        <f>-BO103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H103" s="145">
        <v>37538</v>
      </c>
      <c r="BI103" s="77" t="s">
        <v>55</v>
      </c>
      <c r="BJ103" s="141">
        <f t="shared" si="10"/>
        <v>915994.27499999991</v>
      </c>
      <c r="BK103" s="142">
        <f t="shared" si="11"/>
        <v>1084990.6850000003</v>
      </c>
      <c r="BL103" s="76"/>
      <c r="BM103" s="76"/>
      <c r="BN103" s="76"/>
      <c r="BO103" s="185">
        <v>12451.73</v>
      </c>
      <c r="BP103" s="144">
        <f t="shared" si="8"/>
        <v>1988533.2300000002</v>
      </c>
      <c r="BQ103" s="246"/>
    </row>
    <row r="104" spans="3:69" ht="16.5" hidden="1" customHeight="1" thickBot="1">
      <c r="C104" s="45"/>
      <c r="D104" s="45"/>
      <c r="E104" s="45"/>
      <c r="F104" s="45"/>
      <c r="G104" s="45"/>
      <c r="H104" s="51">
        <f>-BO104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H104" s="145">
        <v>37546</v>
      </c>
      <c r="BI104" s="77" t="s">
        <v>71</v>
      </c>
      <c r="BJ104" s="141">
        <f t="shared" si="10"/>
        <v>915994.27499999991</v>
      </c>
      <c r="BK104" s="142">
        <f t="shared" si="11"/>
        <v>1072538.9550000003</v>
      </c>
      <c r="BL104" s="76"/>
      <c r="BM104" s="76"/>
      <c r="BN104" s="76"/>
      <c r="BO104" s="185">
        <v>2187</v>
      </c>
      <c r="BP104" s="144">
        <f t="shared" si="8"/>
        <v>1986346.2300000002</v>
      </c>
      <c r="BQ104" s="246"/>
    </row>
    <row r="105" spans="3:69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H105" s="145">
        <v>37553</v>
      </c>
      <c r="BI105" s="71" t="s">
        <v>116</v>
      </c>
      <c r="BJ105" s="141">
        <f t="shared" si="10"/>
        <v>915994.27499999991</v>
      </c>
      <c r="BK105" s="142">
        <f t="shared" si="11"/>
        <v>1070351.9550000003</v>
      </c>
      <c r="BL105" s="76"/>
      <c r="BM105" s="185">
        <v>1250000</v>
      </c>
      <c r="BN105" s="76"/>
      <c r="BO105" s="76"/>
      <c r="BP105" s="144">
        <f t="shared" si="8"/>
        <v>3236346.2300000004</v>
      </c>
      <c r="BQ105" s="246" t="s">
        <v>175</v>
      </c>
    </row>
    <row r="106" spans="3:69" ht="16.5" hidden="1" customHeight="1" thickBot="1">
      <c r="E106" s="30"/>
      <c r="F106" s="30"/>
      <c r="H106" s="105"/>
      <c r="BG106" s="35"/>
      <c r="BH106" s="145">
        <v>37559</v>
      </c>
      <c r="BI106" s="77" t="s">
        <v>68</v>
      </c>
      <c r="BJ106" s="141">
        <f t="shared" si="10"/>
        <v>915994.27499999991</v>
      </c>
      <c r="BK106" s="142">
        <f t="shared" si="11"/>
        <v>2320351.9550000001</v>
      </c>
      <c r="BL106" s="76"/>
      <c r="BM106" s="76"/>
      <c r="BN106" s="78">
        <v>500000</v>
      </c>
      <c r="BO106" s="76"/>
      <c r="BP106" s="144">
        <f t="shared" si="8"/>
        <v>2736346.23</v>
      </c>
      <c r="BQ106" s="246"/>
    </row>
    <row r="107" spans="3:69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F107" s="106"/>
      <c r="BG107" s="35"/>
      <c r="BH107" s="145">
        <v>37559</v>
      </c>
      <c r="BI107" s="77" t="s">
        <v>101</v>
      </c>
      <c r="BJ107" s="141">
        <f t="shared" si="10"/>
        <v>415994.27499999991</v>
      </c>
      <c r="BK107" s="142">
        <f t="shared" si="11"/>
        <v>2320351.9550000001</v>
      </c>
      <c r="BL107" s="186">
        <f>4601.47/2</f>
        <v>2300.7350000000001</v>
      </c>
      <c r="BM107" s="185">
        <f>(4061.47/2)-0.01</f>
        <v>2030.7249999999999</v>
      </c>
      <c r="BN107" s="78"/>
      <c r="BO107" s="76"/>
      <c r="BP107" s="144">
        <f t="shared" si="8"/>
        <v>2740677.69</v>
      </c>
      <c r="BQ107" s="246"/>
    </row>
    <row r="108" spans="3:69" ht="16.5" hidden="1" customHeight="1" thickBot="1">
      <c r="C108" s="104"/>
      <c r="D108" s="104"/>
      <c r="E108" s="107"/>
      <c r="F108" s="107"/>
      <c r="G108" s="105"/>
      <c r="H108" s="105">
        <f>-BO108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F108" s="106"/>
      <c r="BG108" s="35"/>
      <c r="BH108" s="145">
        <v>37588</v>
      </c>
      <c r="BI108" s="77" t="s">
        <v>104</v>
      </c>
      <c r="BJ108" s="141">
        <f t="shared" si="10"/>
        <v>418295.00999999989</v>
      </c>
      <c r="BK108" s="142">
        <f t="shared" si="11"/>
        <v>2322382.6800000002</v>
      </c>
      <c r="BL108" s="76"/>
      <c r="BM108" s="76"/>
      <c r="BN108" s="78"/>
      <c r="BO108" s="185">
        <v>243</v>
      </c>
      <c r="BP108" s="144">
        <f t="shared" si="8"/>
        <v>2740434.69</v>
      </c>
      <c r="BQ108" s="246"/>
    </row>
    <row r="109" spans="3:69" ht="16.5" hidden="1" customHeight="1" thickBot="1">
      <c r="C109" s="104"/>
      <c r="D109" s="104"/>
      <c r="E109" s="107"/>
      <c r="F109" s="107"/>
      <c r="G109" s="105">
        <f>-BO109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F109" s="106"/>
      <c r="BG109" s="35"/>
      <c r="BH109" s="145">
        <v>37588</v>
      </c>
      <c r="BI109" s="77" t="s">
        <v>55</v>
      </c>
      <c r="BJ109" s="141">
        <f t="shared" si="10"/>
        <v>418295.00999999989</v>
      </c>
      <c r="BK109" s="142">
        <f t="shared" si="11"/>
        <v>2322139.6800000002</v>
      </c>
      <c r="BL109" s="76"/>
      <c r="BM109" s="76"/>
      <c r="BN109" s="78"/>
      <c r="BO109" s="185">
        <v>6124.25</v>
      </c>
      <c r="BP109" s="144">
        <f t="shared" si="8"/>
        <v>2734310.44</v>
      </c>
      <c r="BQ109" s="246"/>
    </row>
    <row r="110" spans="3:69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F110" s="106"/>
      <c r="BG110" s="35"/>
      <c r="BH110" s="145">
        <v>37589</v>
      </c>
      <c r="BI110" s="77" t="s">
        <v>102</v>
      </c>
      <c r="BJ110" s="141">
        <f t="shared" si="10"/>
        <v>418295.00999999989</v>
      </c>
      <c r="BK110" s="142">
        <f t="shared" si="11"/>
        <v>2316015.4300000002</v>
      </c>
      <c r="BL110" s="185">
        <f>4268.04/2</f>
        <v>2134.02</v>
      </c>
      <c r="BM110" s="185">
        <f>4268.04/2</f>
        <v>2134.02</v>
      </c>
      <c r="BN110" s="78"/>
      <c r="BO110" s="76"/>
      <c r="BP110" s="144">
        <f t="shared" si="8"/>
        <v>2738578.48</v>
      </c>
      <c r="BQ110" s="246"/>
    </row>
    <row r="111" spans="3:69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F111" s="106"/>
      <c r="BG111" s="35"/>
      <c r="BH111" s="145">
        <v>37590</v>
      </c>
      <c r="BI111" s="77" t="s">
        <v>100</v>
      </c>
      <c r="BJ111" s="141">
        <f t="shared" si="10"/>
        <v>420429.02999999991</v>
      </c>
      <c r="BK111" s="142">
        <f t="shared" si="11"/>
        <v>2318149.4500000002</v>
      </c>
      <c r="BL111" s="185">
        <v>590.39</v>
      </c>
      <c r="BM111" s="76"/>
      <c r="BN111" s="78"/>
      <c r="BO111" s="76"/>
      <c r="BP111" s="144">
        <f t="shared" si="8"/>
        <v>2739168.87</v>
      </c>
      <c r="BQ111" s="246"/>
    </row>
    <row r="112" spans="3:69" ht="16.5" hidden="1" customHeight="1" thickBot="1">
      <c r="C112" s="104">
        <f>-BO112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F112" s="106"/>
      <c r="BG112" s="35"/>
      <c r="BH112" s="145">
        <v>37596</v>
      </c>
      <c r="BI112" s="77" t="s">
        <v>58</v>
      </c>
      <c r="BJ112" s="141">
        <f t="shared" si="10"/>
        <v>421019.41999999993</v>
      </c>
      <c r="BK112" s="142">
        <f t="shared" si="11"/>
        <v>2318149.4500000002</v>
      </c>
      <c r="BL112" s="76"/>
      <c r="BM112" s="76"/>
      <c r="BN112" s="78"/>
      <c r="BO112" s="185">
        <v>12886.39</v>
      </c>
      <c r="BP112" s="144">
        <f t="shared" si="8"/>
        <v>2726282.48</v>
      </c>
      <c r="BQ112" s="246"/>
    </row>
    <row r="113" spans="2:70" ht="16.5" hidden="1" customHeight="1" thickBot="1">
      <c r="B113" s="119">
        <f>-BN113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F113" s="106"/>
      <c r="BG113" s="35"/>
      <c r="BH113" s="145">
        <v>37607</v>
      </c>
      <c r="BI113" s="77" t="s">
        <v>104</v>
      </c>
      <c r="BJ113" s="141">
        <f t="shared" si="10"/>
        <v>421019.41999999993</v>
      </c>
      <c r="BK113" s="142">
        <f t="shared" si="11"/>
        <v>2305263.06</v>
      </c>
      <c r="BL113" s="76"/>
      <c r="BM113" s="76"/>
      <c r="BN113" s="185">
        <v>8762.1</v>
      </c>
      <c r="BO113" s="75"/>
      <c r="BP113" s="144">
        <f t="shared" si="8"/>
        <v>2717520.38</v>
      </c>
      <c r="BQ113" s="246"/>
    </row>
    <row r="114" spans="2:70" ht="16.5" hidden="1" customHeight="1" thickBot="1">
      <c r="C114" s="45"/>
      <c r="D114" s="45"/>
      <c r="E114" s="50"/>
      <c r="F114" s="50"/>
      <c r="G114" s="45"/>
      <c r="H114" s="45"/>
      <c r="I114" s="51">
        <f>-BO114</f>
        <v>-87513.1</v>
      </c>
      <c r="J114" s="50"/>
      <c r="K114" s="45"/>
      <c r="M114" s="50"/>
      <c r="N114" s="45"/>
      <c r="O114" s="50"/>
      <c r="P114" s="50"/>
      <c r="Q114" s="50"/>
      <c r="BH114" s="145">
        <v>37609</v>
      </c>
      <c r="BI114" s="77" t="s">
        <v>109</v>
      </c>
      <c r="BJ114" s="141">
        <f t="shared" si="10"/>
        <v>412257.31999999995</v>
      </c>
      <c r="BK114" s="142">
        <f t="shared" si="11"/>
        <v>2305263.06</v>
      </c>
      <c r="BL114" s="76"/>
      <c r="BM114" s="76"/>
      <c r="BN114" s="76"/>
      <c r="BO114" s="185">
        <v>87513.1</v>
      </c>
      <c r="BP114" s="144">
        <f t="shared" si="8"/>
        <v>2630007.2799999998</v>
      </c>
      <c r="BQ114" s="246"/>
    </row>
    <row r="115" spans="2:70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-BO115</f>
        <v>-15580</v>
      </c>
      <c r="M115" s="50"/>
      <c r="N115" s="45"/>
      <c r="O115" s="50"/>
      <c r="P115" s="50"/>
      <c r="Q115" s="50"/>
      <c r="BH115" s="145">
        <v>37609</v>
      </c>
      <c r="BI115" s="77" t="s">
        <v>66</v>
      </c>
      <c r="BJ115" s="141">
        <f t="shared" si="10"/>
        <v>412257.31999999995</v>
      </c>
      <c r="BK115" s="142">
        <f t="shared" si="11"/>
        <v>2217749.96</v>
      </c>
      <c r="BL115" s="114"/>
      <c r="BM115" s="114"/>
      <c r="BN115" s="114"/>
      <c r="BO115" s="185">
        <v>15580</v>
      </c>
      <c r="BP115" s="144">
        <f t="shared" si="8"/>
        <v>2614427.2799999998</v>
      </c>
      <c r="BQ115" s="246"/>
    </row>
    <row r="116" spans="2:70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H116" s="145">
        <v>37620</v>
      </c>
      <c r="BI116" s="77" t="s">
        <v>115</v>
      </c>
      <c r="BJ116" s="141">
        <f t="shared" si="10"/>
        <v>412257.31999999995</v>
      </c>
      <c r="BK116" s="142">
        <f t="shared" si="11"/>
        <v>2202169.96</v>
      </c>
      <c r="BL116" s="183">
        <f>4115.06/2</f>
        <v>2057.5300000000002</v>
      </c>
      <c r="BM116" s="183">
        <f>+BL116</f>
        <v>2057.5300000000002</v>
      </c>
      <c r="BN116" s="114"/>
      <c r="BO116" s="114"/>
      <c r="BP116" s="144">
        <f t="shared" si="8"/>
        <v>2618542.3399999994</v>
      </c>
      <c r="BQ116" s="246"/>
    </row>
    <row r="117" spans="2:70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H117" s="145">
        <v>37644</v>
      </c>
      <c r="BI117" s="77" t="s">
        <v>100</v>
      </c>
      <c r="BJ117" s="141">
        <f t="shared" si="10"/>
        <v>414314.85</v>
      </c>
      <c r="BK117" s="142">
        <f t="shared" si="11"/>
        <v>2204227.4899999998</v>
      </c>
      <c r="BL117" s="183">
        <v>48785.2</v>
      </c>
      <c r="BM117" s="114"/>
      <c r="BN117" s="114"/>
      <c r="BO117" s="114"/>
      <c r="BP117" s="144">
        <f t="shared" si="8"/>
        <v>2667327.54</v>
      </c>
      <c r="BQ117" s="246"/>
    </row>
    <row r="118" spans="2:70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H118" s="145">
        <v>37644</v>
      </c>
      <c r="BI118" s="77" t="s">
        <v>100</v>
      </c>
      <c r="BJ118" s="141">
        <f t="shared" si="10"/>
        <v>463100.05</v>
      </c>
      <c r="BK118" s="142">
        <f t="shared" si="11"/>
        <v>2204227.4899999998</v>
      </c>
      <c r="BL118" s="183">
        <v>6835.94</v>
      </c>
      <c r="BM118" s="114"/>
      <c r="BN118" s="114"/>
      <c r="BO118" s="114"/>
      <c r="BP118" s="144">
        <f t="shared" si="8"/>
        <v>2674163.4799999995</v>
      </c>
      <c r="BQ118" s="246"/>
    </row>
    <row r="119" spans="2:70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H119" s="145">
        <v>37651</v>
      </c>
      <c r="BI119" s="77" t="s">
        <v>141</v>
      </c>
      <c r="BJ119" s="141">
        <f t="shared" si="10"/>
        <v>469935.99</v>
      </c>
      <c r="BK119" s="142">
        <f t="shared" si="11"/>
        <v>2204227.4899999998</v>
      </c>
      <c r="BL119" s="184">
        <v>2179</v>
      </c>
      <c r="BM119" s="184">
        <v>2179</v>
      </c>
      <c r="BN119" s="114"/>
      <c r="BO119" s="114"/>
      <c r="BP119" s="144">
        <f t="shared" si="8"/>
        <v>2678521.4799999995</v>
      </c>
      <c r="BQ119" s="246"/>
    </row>
    <row r="120" spans="2:70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-BO120</f>
        <v>-3646.33</v>
      </c>
      <c r="N120" s="45"/>
      <c r="O120" s="50"/>
      <c r="P120" s="54"/>
      <c r="Q120" s="50"/>
      <c r="BH120" s="145">
        <v>37653</v>
      </c>
      <c r="BI120" s="77" t="s">
        <v>53</v>
      </c>
      <c r="BJ120" s="141">
        <f t="shared" si="10"/>
        <v>472114.99</v>
      </c>
      <c r="BK120" s="142">
        <f t="shared" si="11"/>
        <v>2206406.4899999998</v>
      </c>
      <c r="BL120" s="188"/>
      <c r="BM120" s="188"/>
      <c r="BN120" s="189"/>
      <c r="BO120" s="189">
        <v>3646.33</v>
      </c>
      <c r="BP120" s="144">
        <f t="shared" si="8"/>
        <v>2674875.1499999994</v>
      </c>
      <c r="BQ120" s="246"/>
    </row>
    <row r="121" spans="2:70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H121" s="145">
        <v>37653</v>
      </c>
      <c r="BI121" s="77" t="s">
        <v>53</v>
      </c>
      <c r="BJ121" s="190">
        <f t="shared" si="10"/>
        <v>472114.99</v>
      </c>
      <c r="BK121" s="75">
        <f t="shared" si="11"/>
        <v>2202760.1599999997</v>
      </c>
      <c r="BL121" s="189"/>
      <c r="BM121" s="189"/>
      <c r="BN121" s="189"/>
      <c r="BO121" s="189">
        <v>11624</v>
      </c>
      <c r="BP121" s="191">
        <f t="shared" si="8"/>
        <v>2663251.1499999994</v>
      </c>
      <c r="BQ121" s="246"/>
    </row>
    <row r="122" spans="2:70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H122" s="145">
        <v>37679</v>
      </c>
      <c r="BI122" s="77" t="s">
        <v>142</v>
      </c>
      <c r="BJ122" s="190">
        <f t="shared" si="10"/>
        <v>472114.99</v>
      </c>
      <c r="BK122" s="75">
        <f t="shared" si="11"/>
        <v>2191136.1599999997</v>
      </c>
      <c r="BL122" s="189">
        <f>(52.79+52.79)/2</f>
        <v>52.79</v>
      </c>
      <c r="BM122" s="189">
        <f>+BL122</f>
        <v>52.79</v>
      </c>
      <c r="BN122" s="189"/>
      <c r="BO122" s="189"/>
      <c r="BP122" s="191">
        <f t="shared" si="8"/>
        <v>2663356.7299999995</v>
      </c>
      <c r="BQ122" s="246"/>
      <c r="BR122" s="1" t="s">
        <v>176</v>
      </c>
    </row>
    <row r="123" spans="2:70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H123" s="145">
        <v>37691</v>
      </c>
      <c r="BI123" s="77" t="s">
        <v>107</v>
      </c>
      <c r="BJ123" s="190">
        <f t="shared" si="10"/>
        <v>472167.77999999997</v>
      </c>
      <c r="BK123" s="75">
        <f t="shared" si="11"/>
        <v>2191188.9499999997</v>
      </c>
      <c r="BL123" s="189"/>
      <c r="BM123" s="189">
        <v>661.2</v>
      </c>
      <c r="BN123" s="189"/>
      <c r="BO123" s="189"/>
      <c r="BP123" s="191">
        <f t="shared" si="8"/>
        <v>2664017.9299999997</v>
      </c>
      <c r="BQ123" s="246"/>
    </row>
    <row r="124" spans="2:70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H124" s="145">
        <v>37695</v>
      </c>
      <c r="BI124" s="77" t="s">
        <v>48</v>
      </c>
      <c r="BJ124" s="190">
        <f t="shared" si="10"/>
        <v>472167.77999999997</v>
      </c>
      <c r="BK124" s="75">
        <f t="shared" si="11"/>
        <v>2191850.15</v>
      </c>
      <c r="BL124" s="189"/>
      <c r="BM124" s="189">
        <v>1300</v>
      </c>
      <c r="BN124" s="189"/>
      <c r="BO124" s="189"/>
      <c r="BP124" s="191">
        <f t="shared" si="8"/>
        <v>2665317.9299999997</v>
      </c>
      <c r="BQ124" s="246"/>
    </row>
    <row r="125" spans="2:70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H125" s="145">
        <v>37695</v>
      </c>
      <c r="BI125" s="77" t="s">
        <v>100</v>
      </c>
      <c r="BJ125" s="190">
        <f t="shared" si="10"/>
        <v>472167.77999999997</v>
      </c>
      <c r="BK125" s="75">
        <f t="shared" si="11"/>
        <v>2193150.15</v>
      </c>
      <c r="BL125" s="189">
        <v>6288.44</v>
      </c>
      <c r="BM125" s="189"/>
      <c r="BN125" s="189"/>
      <c r="BO125" s="189"/>
      <c r="BP125" s="191">
        <f t="shared" si="8"/>
        <v>2671606.3699999996</v>
      </c>
      <c r="BQ125" s="246"/>
    </row>
    <row r="126" spans="2:70" ht="15.75" hidden="1" customHeight="1">
      <c r="C126" s="45"/>
      <c r="D126" s="45"/>
      <c r="E126" s="50"/>
      <c r="F126" s="50"/>
      <c r="G126" s="45"/>
      <c r="H126" s="45"/>
      <c r="I126" s="45"/>
      <c r="J126" s="54">
        <f>-BO126</f>
        <v>-4500</v>
      </c>
      <c r="K126" s="51"/>
      <c r="M126" s="50"/>
      <c r="N126" s="45"/>
      <c r="O126" s="50"/>
      <c r="P126" s="50"/>
      <c r="Q126" s="50"/>
      <c r="BH126" s="145">
        <v>37701</v>
      </c>
      <c r="BI126" s="77" t="s">
        <v>417</v>
      </c>
      <c r="BJ126" s="190">
        <f t="shared" si="10"/>
        <v>478456.22</v>
      </c>
      <c r="BK126" s="75">
        <f t="shared" si="11"/>
        <v>2193150.15</v>
      </c>
      <c r="BL126" s="189"/>
      <c r="BM126" s="189"/>
      <c r="BN126" s="189"/>
      <c r="BO126" s="189">
        <v>4500</v>
      </c>
      <c r="BP126" s="191">
        <f t="shared" si="8"/>
        <v>2667106.37</v>
      </c>
      <c r="BQ126" s="246"/>
    </row>
    <row r="127" spans="2:70" ht="15.75" hidden="1" customHeight="1">
      <c r="C127" s="45"/>
      <c r="D127" s="51">
        <f>-BO127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H127" s="145">
        <v>37701</v>
      </c>
      <c r="BI127" s="77" t="s">
        <v>418</v>
      </c>
      <c r="BJ127" s="190">
        <f t="shared" si="10"/>
        <v>478456.22</v>
      </c>
      <c r="BK127" s="75">
        <f t="shared" si="11"/>
        <v>2188650.15</v>
      </c>
      <c r="BL127" s="189"/>
      <c r="BM127" s="189"/>
      <c r="BN127" s="189"/>
      <c r="BO127" s="189">
        <v>4800</v>
      </c>
      <c r="BP127" s="191">
        <f t="shared" si="8"/>
        <v>2662306.37</v>
      </c>
      <c r="BQ127" s="246"/>
    </row>
    <row r="128" spans="2:70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-BO128</f>
        <v>-4907.2</v>
      </c>
      <c r="Q128" s="50"/>
      <c r="BH128" s="145">
        <v>37701</v>
      </c>
      <c r="BI128" s="77" t="s">
        <v>138</v>
      </c>
      <c r="BJ128" s="190">
        <f t="shared" si="10"/>
        <v>478456.22</v>
      </c>
      <c r="BK128" s="75">
        <f t="shared" si="11"/>
        <v>2183850.15</v>
      </c>
      <c r="BL128" s="189"/>
      <c r="BM128" s="189"/>
      <c r="BN128" s="189"/>
      <c r="BO128" s="189">
        <v>4907.2</v>
      </c>
      <c r="BP128" s="191">
        <f t="shared" si="8"/>
        <v>2657399.17</v>
      </c>
      <c r="BQ128" s="246"/>
    </row>
    <row r="129" spans="3:70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-BO129</f>
        <v>-1422.47</v>
      </c>
      <c r="N129" s="45"/>
      <c r="O129" s="50"/>
      <c r="P129" s="50"/>
      <c r="Q129" s="50"/>
      <c r="BH129" s="145">
        <v>37701</v>
      </c>
      <c r="BI129" s="77" t="s">
        <v>139</v>
      </c>
      <c r="BJ129" s="190">
        <f t="shared" si="10"/>
        <v>478456.22</v>
      </c>
      <c r="BK129" s="75">
        <f t="shared" si="11"/>
        <v>2178942.9499999997</v>
      </c>
      <c r="BL129" s="189"/>
      <c r="BM129" s="189"/>
      <c r="BN129" s="189"/>
      <c r="BO129" s="189">
        <v>1422.47</v>
      </c>
      <c r="BP129" s="191">
        <f t="shared" si="8"/>
        <v>2655976.6999999997</v>
      </c>
      <c r="BQ129" s="246"/>
    </row>
    <row r="130" spans="3:70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-BO130</f>
        <v>-6150</v>
      </c>
      <c r="P130" s="50"/>
      <c r="Q130" s="50"/>
      <c r="BH130" s="145">
        <v>37701</v>
      </c>
      <c r="BI130" s="77" t="s">
        <v>140</v>
      </c>
      <c r="BJ130" s="190">
        <f t="shared" si="10"/>
        <v>478456.22</v>
      </c>
      <c r="BK130" s="75">
        <f t="shared" si="11"/>
        <v>2177520.4799999995</v>
      </c>
      <c r="BL130" s="189"/>
      <c r="BM130" s="189"/>
      <c r="BN130" s="189"/>
      <c r="BO130" s="189">
        <v>6150</v>
      </c>
      <c r="BP130" s="191">
        <f t="shared" si="8"/>
        <v>2649826.6999999993</v>
      </c>
      <c r="BQ130" s="246"/>
    </row>
    <row r="131" spans="3:70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H131" s="145">
        <v>37710</v>
      </c>
      <c r="BI131" s="77" t="s">
        <v>143</v>
      </c>
      <c r="BJ131" s="190">
        <f t="shared" si="10"/>
        <v>478456.22</v>
      </c>
      <c r="BK131" s="75">
        <f t="shared" si="11"/>
        <v>2171370.4799999995</v>
      </c>
      <c r="BL131" s="189">
        <v>3945.61</v>
      </c>
      <c r="BM131" s="189">
        <v>3945.61</v>
      </c>
      <c r="BN131" s="189"/>
      <c r="BO131" s="189"/>
      <c r="BP131" s="191">
        <f t="shared" si="8"/>
        <v>2657717.919999999</v>
      </c>
      <c r="BQ131" s="246"/>
    </row>
    <row r="132" spans="3:70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-BO132</f>
        <v>-4385.6400000000003</v>
      </c>
      <c r="S132" s="173"/>
      <c r="T132" s="173"/>
      <c r="BH132" s="145">
        <v>37729</v>
      </c>
      <c r="BI132" s="77" t="s">
        <v>150</v>
      </c>
      <c r="BJ132" s="190">
        <f t="shared" si="10"/>
        <v>482401.82999999996</v>
      </c>
      <c r="BK132" s="75">
        <f t="shared" si="11"/>
        <v>2175316.0899999994</v>
      </c>
      <c r="BL132" s="189"/>
      <c r="BM132" s="189"/>
      <c r="BN132" s="189"/>
      <c r="BO132" s="189">
        <v>4385.6400000000003</v>
      </c>
      <c r="BP132" s="191">
        <f t="shared" si="8"/>
        <v>2653332.2799999993</v>
      </c>
      <c r="BQ132" s="246"/>
    </row>
    <row r="133" spans="3:70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H133" s="145">
        <v>37740</v>
      </c>
      <c r="BI133" s="77" t="s">
        <v>146</v>
      </c>
      <c r="BJ133" s="190">
        <f t="shared" si="10"/>
        <v>482401.82999999996</v>
      </c>
      <c r="BK133" s="75">
        <f t="shared" si="11"/>
        <v>2170930.4499999993</v>
      </c>
      <c r="BL133" s="189">
        <f>4664.92/2</f>
        <v>2332.46</v>
      </c>
      <c r="BM133" s="189">
        <f>4664.92/2</f>
        <v>2332.46</v>
      </c>
      <c r="BN133" s="189"/>
      <c r="BO133" s="189"/>
      <c r="BP133" s="191">
        <f t="shared" si="8"/>
        <v>2657997.1999999993</v>
      </c>
      <c r="BQ133" s="246"/>
    </row>
    <row r="134" spans="3:70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-BO134</f>
        <v>-181.87</v>
      </c>
      <c r="P134" s="50"/>
      <c r="Q134" s="50"/>
      <c r="R134" s="173"/>
      <c r="S134" s="173"/>
      <c r="T134" s="173"/>
      <c r="BH134" s="145">
        <v>37750</v>
      </c>
      <c r="BI134" s="77" t="s">
        <v>147</v>
      </c>
      <c r="BJ134" s="190">
        <f t="shared" si="10"/>
        <v>484734.29</v>
      </c>
      <c r="BK134" s="75">
        <f t="shared" si="11"/>
        <v>2173262.9099999992</v>
      </c>
      <c r="BL134" s="189"/>
      <c r="BM134" s="189"/>
      <c r="BN134" s="189"/>
      <c r="BO134" s="189">
        <v>181.87</v>
      </c>
      <c r="BP134" s="191">
        <f t="shared" si="8"/>
        <v>2657815.3299999991</v>
      </c>
      <c r="BQ134" s="246"/>
    </row>
    <row r="135" spans="3:70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H135" s="145">
        <v>37764</v>
      </c>
      <c r="BI135" s="77" t="s">
        <v>107</v>
      </c>
      <c r="BJ135" s="190">
        <f t="shared" si="10"/>
        <v>484734.29</v>
      </c>
      <c r="BK135" s="75">
        <f t="shared" si="11"/>
        <v>2173081.0399999991</v>
      </c>
      <c r="BL135" s="189"/>
      <c r="BM135" s="189">
        <v>63</v>
      </c>
      <c r="BN135" s="189"/>
      <c r="BO135" s="189"/>
      <c r="BP135" s="191">
        <f t="shared" si="8"/>
        <v>2657878.3299999991</v>
      </c>
      <c r="BQ135" s="246"/>
    </row>
    <row r="136" spans="3:70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H136" s="145">
        <v>37771</v>
      </c>
      <c r="BI136" s="77" t="s">
        <v>56</v>
      </c>
      <c r="BJ136" s="190">
        <f t="shared" si="10"/>
        <v>484734.29</v>
      </c>
      <c r="BK136" s="75">
        <f t="shared" si="11"/>
        <v>2173144.0399999991</v>
      </c>
      <c r="BL136" s="189">
        <f>4662.05/2</f>
        <v>2331.0250000000001</v>
      </c>
      <c r="BM136" s="189">
        <f>+BL136</f>
        <v>2331.0250000000001</v>
      </c>
      <c r="BN136" s="189"/>
      <c r="BO136" s="189"/>
      <c r="BP136" s="191">
        <f t="shared" si="8"/>
        <v>2662540.379999999</v>
      </c>
      <c r="BQ136" s="246"/>
    </row>
    <row r="137" spans="3:70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H137" s="145">
        <v>37789</v>
      </c>
      <c r="BI137" s="77" t="s">
        <v>48</v>
      </c>
      <c r="BJ137" s="190">
        <f t="shared" si="10"/>
        <v>487065.315</v>
      </c>
      <c r="BK137" s="75">
        <f t="shared" si="11"/>
        <v>2175475.064999999</v>
      </c>
      <c r="BL137" s="189"/>
      <c r="BM137" s="189">
        <v>1800</v>
      </c>
      <c r="BN137" s="189"/>
      <c r="BO137" s="189"/>
      <c r="BP137" s="191">
        <f t="shared" si="8"/>
        <v>2664340.379999999</v>
      </c>
      <c r="BQ137" s="246"/>
    </row>
    <row r="138" spans="3:70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-BO138</f>
        <v>-4265.1099999999997</v>
      </c>
      <c r="S138" s="173"/>
      <c r="T138" s="173"/>
      <c r="BH138" s="145">
        <v>37785</v>
      </c>
      <c r="BI138" s="77" t="s">
        <v>150</v>
      </c>
      <c r="BJ138" s="190">
        <f t="shared" si="10"/>
        <v>487065.315</v>
      </c>
      <c r="BK138" s="75">
        <f t="shared" si="11"/>
        <v>2177275.064999999</v>
      </c>
      <c r="BL138" s="189"/>
      <c r="BM138" s="189"/>
      <c r="BN138" s="189"/>
      <c r="BO138" s="189">
        <v>4265.1099999999997</v>
      </c>
      <c r="BP138" s="191">
        <f t="shared" si="8"/>
        <v>2660075.2699999991</v>
      </c>
      <c r="BQ138" s="246"/>
    </row>
    <row r="139" spans="3:70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-BO139</f>
        <v>-17274.830000000002</v>
      </c>
      <c r="P139" s="50"/>
      <c r="Q139" s="50"/>
      <c r="R139" s="173"/>
      <c r="S139" s="173"/>
      <c r="T139" s="173"/>
      <c r="BH139" s="145">
        <v>37790</v>
      </c>
      <c r="BI139" s="77" t="s">
        <v>149</v>
      </c>
      <c r="BJ139" s="190">
        <f t="shared" si="10"/>
        <v>487065.315</v>
      </c>
      <c r="BK139" s="75">
        <f t="shared" si="11"/>
        <v>2173009.9549999991</v>
      </c>
      <c r="BL139" s="189"/>
      <c r="BM139" s="189"/>
      <c r="BN139" s="189"/>
      <c r="BO139" s="189">
        <v>17274.830000000002</v>
      </c>
      <c r="BP139" s="191">
        <f t="shared" si="8"/>
        <v>2642800.439999999</v>
      </c>
      <c r="BQ139" s="246"/>
    </row>
    <row r="140" spans="3:70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-BO140</f>
        <v>-79000</v>
      </c>
      <c r="R140" s="173"/>
      <c r="S140" s="173"/>
      <c r="T140" s="173"/>
      <c r="BH140" s="145">
        <v>37793</v>
      </c>
      <c r="BI140" s="77" t="s">
        <v>148</v>
      </c>
      <c r="BJ140" s="190">
        <f t="shared" si="10"/>
        <v>487065.315</v>
      </c>
      <c r="BK140" s="75">
        <f t="shared" si="11"/>
        <v>2155735.1249999991</v>
      </c>
      <c r="BL140" s="189"/>
      <c r="BM140" s="189"/>
      <c r="BN140" s="189"/>
      <c r="BO140" s="189">
        <v>79000</v>
      </c>
      <c r="BP140" s="191">
        <f t="shared" si="8"/>
        <v>2563800.439999999</v>
      </c>
      <c r="BQ140" s="246"/>
    </row>
    <row r="141" spans="3:70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H141" s="145">
        <v>37801</v>
      </c>
      <c r="BI141" s="77" t="s">
        <v>32</v>
      </c>
      <c r="BJ141" s="190">
        <f t="shared" si="10"/>
        <v>487065.315</v>
      </c>
      <c r="BK141" s="75">
        <f t="shared" si="11"/>
        <v>2076735.1249999991</v>
      </c>
      <c r="BL141" s="189">
        <v>4318.83</v>
      </c>
      <c r="BM141" s="189">
        <v>4318.83</v>
      </c>
      <c r="BN141" s="189"/>
      <c r="BO141" s="189"/>
      <c r="BP141" s="191">
        <f t="shared" si="8"/>
        <v>2572438.0999999992</v>
      </c>
      <c r="BQ141" s="246"/>
      <c r="BR141" s="114"/>
    </row>
    <row r="142" spans="3:70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-BO142</f>
        <v>-230</v>
      </c>
      <c r="P142" s="50"/>
      <c r="Q142" s="54"/>
      <c r="R142" s="173"/>
      <c r="S142" s="173"/>
      <c r="T142" s="173"/>
      <c r="BH142" s="145">
        <v>37811</v>
      </c>
      <c r="BI142" s="77" t="s">
        <v>153</v>
      </c>
      <c r="BJ142" s="190">
        <f t="shared" si="10"/>
        <v>491384.14500000002</v>
      </c>
      <c r="BK142" s="75">
        <f t="shared" si="11"/>
        <v>2081053.9549999991</v>
      </c>
      <c r="BL142" s="189"/>
      <c r="BM142" s="189"/>
      <c r="BN142" s="189"/>
      <c r="BO142" s="189">
        <v>230</v>
      </c>
      <c r="BP142" s="191">
        <f t="shared" si="8"/>
        <v>2572208.0999999992</v>
      </c>
      <c r="BQ142" s="246"/>
    </row>
    <row r="143" spans="3:70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-BO143</f>
        <v>-4315.38</v>
      </c>
      <c r="P143" s="50"/>
      <c r="Q143" s="54"/>
      <c r="R143" s="173"/>
      <c r="S143" s="173"/>
      <c r="T143" s="173"/>
      <c r="BH143" s="145">
        <v>37812</v>
      </c>
      <c r="BI143" s="77" t="s">
        <v>154</v>
      </c>
      <c r="BJ143" s="190">
        <f t="shared" si="10"/>
        <v>491384.14500000002</v>
      </c>
      <c r="BK143" s="75">
        <f t="shared" si="11"/>
        <v>2080823.9549999991</v>
      </c>
      <c r="BL143" s="189"/>
      <c r="BM143" s="189"/>
      <c r="BN143" s="189"/>
      <c r="BO143" s="189">
        <v>4315.38</v>
      </c>
      <c r="BP143" s="191">
        <f t="shared" si="8"/>
        <v>2567892.7199999993</v>
      </c>
      <c r="BQ143" s="246"/>
    </row>
    <row r="144" spans="3:70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H144" s="145">
        <v>37812</v>
      </c>
      <c r="BI144" s="77" t="s">
        <v>155</v>
      </c>
      <c r="BJ144" s="190">
        <f t="shared" si="10"/>
        <v>491384.14500000002</v>
      </c>
      <c r="BK144" s="75">
        <f t="shared" si="11"/>
        <v>2076508.5749999993</v>
      </c>
      <c r="BL144" s="189"/>
      <c r="BM144" s="189"/>
      <c r="BN144" s="189"/>
      <c r="BO144" s="189">
        <v>2066.4</v>
      </c>
      <c r="BP144" s="191">
        <f t="shared" si="8"/>
        <v>2565826.3199999994</v>
      </c>
      <c r="BQ144" s="246"/>
    </row>
    <row r="145" spans="3:70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-BO145</f>
        <v>-633.6</v>
      </c>
      <c r="N145" s="45"/>
      <c r="O145" s="54"/>
      <c r="P145" s="50"/>
      <c r="Q145" s="54"/>
      <c r="R145" s="173"/>
      <c r="S145" s="173"/>
      <c r="T145" s="173"/>
      <c r="BH145" s="145">
        <v>37812</v>
      </c>
      <c r="BI145" s="77" t="s">
        <v>156</v>
      </c>
      <c r="BJ145" s="190">
        <f t="shared" si="10"/>
        <v>491384.14500000002</v>
      </c>
      <c r="BK145" s="75">
        <f t="shared" si="11"/>
        <v>2074442.1749999993</v>
      </c>
      <c r="BL145" s="189"/>
      <c r="BM145" s="189"/>
      <c r="BN145" s="189"/>
      <c r="BO145" s="189">
        <v>633.6</v>
      </c>
      <c r="BP145" s="191">
        <f t="shared" si="8"/>
        <v>2565192.7199999993</v>
      </c>
      <c r="BQ145" s="246"/>
    </row>
    <row r="146" spans="3:70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-BO146</f>
        <v>-1845.15</v>
      </c>
      <c r="S146" s="173"/>
      <c r="T146" s="173"/>
      <c r="BH146" s="145">
        <v>37812</v>
      </c>
      <c r="BI146" s="77" t="s">
        <v>150</v>
      </c>
      <c r="BJ146" s="190">
        <f t="shared" si="10"/>
        <v>491384.14500000002</v>
      </c>
      <c r="BK146" s="75">
        <f t="shared" si="11"/>
        <v>2073808.5749999993</v>
      </c>
      <c r="BL146" s="189"/>
      <c r="BM146" s="189"/>
      <c r="BN146" s="189"/>
      <c r="BO146" s="189">
        <v>1845.15</v>
      </c>
      <c r="BP146" s="191">
        <f t="shared" si="8"/>
        <v>2563347.5699999994</v>
      </c>
      <c r="BQ146" s="246"/>
    </row>
    <row r="147" spans="3:70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H147" s="145">
        <v>37814</v>
      </c>
      <c r="BI147" s="77" t="s">
        <v>219</v>
      </c>
      <c r="BJ147" s="190">
        <f t="shared" si="10"/>
        <v>491384.14500000002</v>
      </c>
      <c r="BK147" s="75">
        <f t="shared" si="11"/>
        <v>2071963.4249999993</v>
      </c>
      <c r="BL147" s="189"/>
      <c r="BM147" s="189">
        <v>144</v>
      </c>
      <c r="BN147" s="189"/>
      <c r="BO147" s="189"/>
      <c r="BP147" s="191">
        <f t="shared" si="8"/>
        <v>2563491.5699999994</v>
      </c>
      <c r="BQ147" s="246"/>
    </row>
    <row r="148" spans="3:70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-BO148</f>
        <v>-51353.05</v>
      </c>
      <c r="P148" s="50"/>
      <c r="Q148" s="54"/>
      <c r="R148" s="173"/>
      <c r="S148" s="173"/>
      <c r="T148" s="173"/>
      <c r="BH148" s="145">
        <v>37818</v>
      </c>
      <c r="BI148" s="77" t="s">
        <v>149</v>
      </c>
      <c r="BJ148" s="190">
        <f t="shared" si="10"/>
        <v>491384.14500000002</v>
      </c>
      <c r="BK148" s="75">
        <f t="shared" si="11"/>
        <v>2072107.4249999993</v>
      </c>
      <c r="BL148" s="189"/>
      <c r="BM148" s="189"/>
      <c r="BN148" s="189"/>
      <c r="BO148" s="189">
        <v>51353.05</v>
      </c>
      <c r="BP148" s="191">
        <f t="shared" si="8"/>
        <v>2512138.5199999996</v>
      </c>
      <c r="BQ148" s="246"/>
    </row>
    <row r="149" spans="3:70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H149" s="145">
        <v>37832</v>
      </c>
      <c r="BI149" s="77" t="s">
        <v>219</v>
      </c>
      <c r="BJ149" s="190">
        <f t="shared" si="10"/>
        <v>491384.14500000002</v>
      </c>
      <c r="BK149" s="75">
        <f t="shared" si="11"/>
        <v>2020754.3749999993</v>
      </c>
      <c r="BL149" s="189"/>
      <c r="BM149" s="189">
        <f>233.6-144</f>
        <v>89.6</v>
      </c>
      <c r="BN149" s="189"/>
      <c r="BO149" s="189"/>
      <c r="BP149" s="191">
        <f t="shared" si="8"/>
        <v>2512228.1199999996</v>
      </c>
      <c r="BQ149" s="246"/>
    </row>
    <row r="150" spans="3:70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H150" s="145">
        <v>37832</v>
      </c>
      <c r="BI150" s="77" t="s">
        <v>44</v>
      </c>
      <c r="BJ150" s="190">
        <f t="shared" ref="BJ150:BJ176" si="12">SUM(BJ149+BL149-BN149)</f>
        <v>491384.14500000002</v>
      </c>
      <c r="BK150" s="75">
        <f t="shared" ref="BK150:BK176" si="13">SUM(BK149+BM149-BO149)</f>
        <v>2020843.9749999994</v>
      </c>
      <c r="BL150" s="189">
        <f>9827.27/2</f>
        <v>4913.6350000000002</v>
      </c>
      <c r="BM150" s="189">
        <f>9827.27/2</f>
        <v>4913.6350000000002</v>
      </c>
      <c r="BN150" s="189"/>
      <c r="BO150" s="189"/>
      <c r="BP150" s="191">
        <f t="shared" si="8"/>
        <v>2522055.3899999987</v>
      </c>
      <c r="BQ150" s="246"/>
      <c r="BR150" s="114">
        <f>9827.27/2</f>
        <v>4913.6350000000002</v>
      </c>
    </row>
    <row r="151" spans="3:70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-BN151</f>
        <v>-1515.53</v>
      </c>
      <c r="T151" s="173"/>
      <c r="BH151" s="145">
        <v>37834</v>
      </c>
      <c r="BI151" s="77" t="s">
        <v>166</v>
      </c>
      <c r="BJ151" s="190">
        <f t="shared" si="12"/>
        <v>496297.78</v>
      </c>
      <c r="BK151" s="75">
        <f t="shared" si="13"/>
        <v>2025757.6099999994</v>
      </c>
      <c r="BL151" s="189"/>
      <c r="BM151" s="189"/>
      <c r="BN151" s="189">
        <v>1515.53</v>
      </c>
      <c r="BO151" s="189"/>
      <c r="BP151" s="191">
        <f t="shared" si="8"/>
        <v>2520539.86</v>
      </c>
      <c r="BQ151" s="246"/>
    </row>
    <row r="152" spans="3:70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-BO152</f>
        <v>-1845.15</v>
      </c>
      <c r="S152" s="173"/>
      <c r="T152" s="173"/>
      <c r="BH152" s="145">
        <v>37839</v>
      </c>
      <c r="BI152" s="77" t="s">
        <v>150</v>
      </c>
      <c r="BJ152" s="190">
        <f t="shared" si="12"/>
        <v>494782.25</v>
      </c>
      <c r="BK152" s="75">
        <f t="shared" si="13"/>
        <v>2025757.6099999994</v>
      </c>
      <c r="BL152" s="189"/>
      <c r="BM152" s="189"/>
      <c r="BN152" s="189"/>
      <c r="BO152" s="189">
        <v>1845.15</v>
      </c>
      <c r="BP152" s="191">
        <f t="shared" si="8"/>
        <v>2518694.7099999995</v>
      </c>
      <c r="BQ152" s="246"/>
    </row>
    <row r="153" spans="3:70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H153" s="145">
        <v>37842</v>
      </c>
      <c r="BI153" s="77" t="s">
        <v>165</v>
      </c>
      <c r="BJ153" s="190">
        <f t="shared" si="12"/>
        <v>494782.25</v>
      </c>
      <c r="BK153" s="75">
        <f t="shared" si="13"/>
        <v>2023912.4599999995</v>
      </c>
      <c r="BL153" s="189"/>
      <c r="BM153" s="189"/>
      <c r="BN153" s="189"/>
      <c r="BO153" s="189">
        <v>2572.33</v>
      </c>
      <c r="BP153" s="191">
        <f t="shared" si="8"/>
        <v>2516122.3799999994</v>
      </c>
      <c r="BQ153" s="246"/>
    </row>
    <row r="154" spans="3:70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-BO154</f>
        <v>-97649.04</v>
      </c>
      <c r="P154" s="50"/>
      <c r="Q154" s="54"/>
      <c r="R154" s="173"/>
      <c r="S154" s="173"/>
      <c r="T154" s="173"/>
      <c r="BH154" s="145">
        <v>37842</v>
      </c>
      <c r="BI154" s="77" t="s">
        <v>149</v>
      </c>
      <c r="BJ154" s="190">
        <f t="shared" si="12"/>
        <v>494782.25</v>
      </c>
      <c r="BK154" s="75">
        <f t="shared" si="13"/>
        <v>2021340.1299999994</v>
      </c>
      <c r="BL154" s="189"/>
      <c r="BM154" s="189"/>
      <c r="BN154" s="189"/>
      <c r="BO154" s="189">
        <v>97649.04</v>
      </c>
      <c r="BP154" s="191">
        <f t="shared" si="8"/>
        <v>2418473.3399999994</v>
      </c>
      <c r="BQ154" s="246"/>
    </row>
    <row r="155" spans="3:70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-BO155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H155" s="145">
        <v>37842</v>
      </c>
      <c r="BI155" s="77" t="s">
        <v>167</v>
      </c>
      <c r="BJ155" s="190">
        <f t="shared" si="12"/>
        <v>494782.25</v>
      </c>
      <c r="BK155" s="75">
        <f t="shared" si="13"/>
        <v>1923691.0899999994</v>
      </c>
      <c r="BL155" s="189"/>
      <c r="BM155" s="189"/>
      <c r="BN155" s="189"/>
      <c r="BO155" s="189">
        <v>611</v>
      </c>
      <c r="BP155" s="191">
        <f t="shared" si="8"/>
        <v>2417862.3399999994</v>
      </c>
      <c r="BQ155" s="246"/>
    </row>
    <row r="156" spans="3:70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-BO156</f>
        <v>-74128</v>
      </c>
      <c r="Q156" s="54"/>
      <c r="R156" s="173"/>
      <c r="S156" s="54"/>
      <c r="T156" s="54"/>
      <c r="U156" s="54"/>
      <c r="BH156" s="145">
        <v>37847</v>
      </c>
      <c r="BI156" s="77" t="s">
        <v>161</v>
      </c>
      <c r="BJ156" s="190">
        <f t="shared" si="12"/>
        <v>494782.25</v>
      </c>
      <c r="BK156" s="75">
        <f t="shared" si="13"/>
        <v>1923080.0899999994</v>
      </c>
      <c r="BL156" s="189"/>
      <c r="BM156" s="189"/>
      <c r="BN156" s="189"/>
      <c r="BO156" s="189">
        <v>74128</v>
      </c>
      <c r="BP156" s="191">
        <f t="shared" si="8"/>
        <v>2343734.3399999994</v>
      </c>
      <c r="BQ156" s="246"/>
    </row>
    <row r="157" spans="3:70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-BN157</f>
        <v>-10040</v>
      </c>
      <c r="T157" s="54"/>
      <c r="U157" s="54"/>
      <c r="BH157" s="145">
        <v>37853</v>
      </c>
      <c r="BI157" s="77" t="s">
        <v>162</v>
      </c>
      <c r="BJ157" s="190">
        <f t="shared" si="12"/>
        <v>494782.25</v>
      </c>
      <c r="BK157" s="75">
        <f t="shared" si="13"/>
        <v>1848952.0899999994</v>
      </c>
      <c r="BL157" s="189"/>
      <c r="BM157" s="189"/>
      <c r="BN157" s="189">
        <v>10040</v>
      </c>
      <c r="BO157" s="189"/>
      <c r="BP157" s="191">
        <f t="shared" si="8"/>
        <v>2333694.3399999994</v>
      </c>
      <c r="BQ157" s="246"/>
    </row>
    <row r="158" spans="3:70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-BN158</f>
        <v>-3280</v>
      </c>
      <c r="T158" s="54"/>
      <c r="U158" s="54"/>
      <c r="BH158" s="145">
        <v>37853</v>
      </c>
      <c r="BI158" s="77" t="s">
        <v>163</v>
      </c>
      <c r="BJ158" s="190">
        <f t="shared" si="12"/>
        <v>484742.25</v>
      </c>
      <c r="BK158" s="75">
        <f t="shared" si="13"/>
        <v>1848952.0899999994</v>
      </c>
      <c r="BL158" s="189"/>
      <c r="BM158" s="189"/>
      <c r="BN158" s="189">
        <v>3280</v>
      </c>
      <c r="BO158" s="189"/>
      <c r="BP158" s="191">
        <f t="shared" si="8"/>
        <v>2330414.3399999994</v>
      </c>
      <c r="BQ158" s="246"/>
    </row>
    <row r="159" spans="3:70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-BN159</f>
        <v>-2090</v>
      </c>
      <c r="T159" s="54"/>
      <c r="U159" s="54"/>
      <c r="BH159" s="145">
        <v>37853</v>
      </c>
      <c r="BI159" s="77" t="s">
        <v>164</v>
      </c>
      <c r="BJ159" s="190">
        <f t="shared" si="12"/>
        <v>481462.25</v>
      </c>
      <c r="BK159" s="75">
        <f t="shared" si="13"/>
        <v>1848952.0899999994</v>
      </c>
      <c r="BL159" s="189"/>
      <c r="BM159" s="189"/>
      <c r="BN159" s="189">
        <v>2090</v>
      </c>
      <c r="BO159" s="189"/>
      <c r="BP159" s="191">
        <f t="shared" si="8"/>
        <v>2328324.3399999994</v>
      </c>
      <c r="BQ159" s="246"/>
    </row>
    <row r="160" spans="3:70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H160" s="145">
        <v>37855</v>
      </c>
      <c r="BI160" s="77" t="s">
        <v>219</v>
      </c>
      <c r="BJ160" s="190">
        <f t="shared" si="12"/>
        <v>479372.25</v>
      </c>
      <c r="BK160" s="75">
        <f t="shared" si="13"/>
        <v>1848952.0899999994</v>
      </c>
      <c r="BL160" s="189"/>
      <c r="BM160" s="189">
        <v>278</v>
      </c>
      <c r="BN160" s="189"/>
      <c r="BO160" s="189"/>
      <c r="BP160" s="191">
        <f t="shared" si="8"/>
        <v>2328602.3399999994</v>
      </c>
      <c r="BQ160" s="246"/>
    </row>
    <row r="161" spans="3:69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-BO161</f>
        <v>-21215.96</v>
      </c>
      <c r="P161" s="50"/>
      <c r="Q161" s="54"/>
      <c r="R161" s="173"/>
      <c r="S161" s="173"/>
      <c r="T161" s="54"/>
      <c r="U161" s="54"/>
      <c r="BH161" s="145">
        <v>37859</v>
      </c>
      <c r="BI161" s="77" t="s">
        <v>149</v>
      </c>
      <c r="BJ161" s="190">
        <f t="shared" si="12"/>
        <v>479372.25</v>
      </c>
      <c r="BK161" s="75">
        <f t="shared" si="13"/>
        <v>1849230.0899999994</v>
      </c>
      <c r="BL161" s="189"/>
      <c r="BM161" s="189"/>
      <c r="BN161" s="189"/>
      <c r="BO161" s="189">
        <v>21215.96</v>
      </c>
      <c r="BP161" s="191">
        <f t="shared" si="8"/>
        <v>2307386.3799999994</v>
      </c>
      <c r="BQ161" s="246"/>
    </row>
    <row r="162" spans="3:69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H162" s="145">
        <v>37862</v>
      </c>
      <c r="BI162" s="77" t="s">
        <v>219</v>
      </c>
      <c r="BJ162" s="190">
        <f t="shared" si="12"/>
        <v>479372.25</v>
      </c>
      <c r="BK162" s="75">
        <f t="shared" si="13"/>
        <v>1828014.1299999994</v>
      </c>
      <c r="BL162" s="189"/>
      <c r="BM162" s="189">
        <v>58.75</v>
      </c>
      <c r="BN162" s="189"/>
      <c r="BO162" s="189"/>
      <c r="BP162" s="191">
        <f t="shared" si="8"/>
        <v>2307445.1299999994</v>
      </c>
      <c r="BQ162" s="246"/>
    </row>
    <row r="163" spans="3:69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H163" s="145">
        <v>37863</v>
      </c>
      <c r="BI163" s="77" t="s">
        <v>34</v>
      </c>
      <c r="BJ163" s="190">
        <f t="shared" si="12"/>
        <v>479372.25</v>
      </c>
      <c r="BK163" s="75">
        <f t="shared" si="13"/>
        <v>1828072.8799999994</v>
      </c>
      <c r="BL163" s="189">
        <f>9139.3/2</f>
        <v>4569.6499999999996</v>
      </c>
      <c r="BM163" s="189">
        <f>9139.3/2</f>
        <v>4569.6499999999996</v>
      </c>
      <c r="BN163" s="189"/>
      <c r="BO163" s="189"/>
      <c r="BP163" s="191">
        <f t="shared" si="8"/>
        <v>2316584.4299999992</v>
      </c>
      <c r="BQ163" s="246"/>
    </row>
    <row r="164" spans="3:69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-BO164</f>
        <v>-564.73</v>
      </c>
      <c r="N164" s="45"/>
      <c r="O164" s="54"/>
      <c r="P164" s="50"/>
      <c r="Q164" s="54"/>
      <c r="R164" s="173"/>
      <c r="S164" s="173"/>
      <c r="T164" s="54"/>
      <c r="U164" s="54"/>
      <c r="BH164" s="145">
        <v>37873</v>
      </c>
      <c r="BI164" s="77" t="s">
        <v>258</v>
      </c>
      <c r="BJ164" s="190">
        <f t="shared" si="12"/>
        <v>483941.9</v>
      </c>
      <c r="BK164" s="75">
        <f t="shared" si="13"/>
        <v>1832642.5299999993</v>
      </c>
      <c r="BL164" s="189"/>
      <c r="BM164" s="189"/>
      <c r="BN164" s="189"/>
      <c r="BO164" s="189">
        <v>564.73</v>
      </c>
      <c r="BP164" s="191">
        <f t="shared" si="8"/>
        <v>2316019.6999999993</v>
      </c>
      <c r="BQ164" s="246"/>
    </row>
    <row r="165" spans="3:69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-BO165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H165" s="145">
        <v>37873</v>
      </c>
      <c r="BI165" s="77" t="s">
        <v>168</v>
      </c>
      <c r="BJ165" s="190">
        <f t="shared" si="12"/>
        <v>483941.9</v>
      </c>
      <c r="BK165" s="75">
        <f t="shared" si="13"/>
        <v>1832077.7999999993</v>
      </c>
      <c r="BL165" s="189"/>
      <c r="BM165" s="189"/>
      <c r="BN165" s="189"/>
      <c r="BO165" s="189">
        <v>13455</v>
      </c>
      <c r="BP165" s="191">
        <f t="shared" si="8"/>
        <v>2302564.6999999993</v>
      </c>
      <c r="BQ165" s="246"/>
    </row>
    <row r="166" spans="3:69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-BO166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H166" s="145">
        <v>37873</v>
      </c>
      <c r="BI166" s="77" t="s">
        <v>169</v>
      </c>
      <c r="BJ166" s="190">
        <f t="shared" si="12"/>
        <v>483941.9</v>
      </c>
      <c r="BK166" s="75">
        <f t="shared" si="13"/>
        <v>1818622.7999999993</v>
      </c>
      <c r="BL166" s="189"/>
      <c r="BM166" s="189"/>
      <c r="BN166" s="189"/>
      <c r="BO166" s="189">
        <v>85.5</v>
      </c>
      <c r="BP166" s="191">
        <f t="shared" si="8"/>
        <v>2302479.1999999993</v>
      </c>
      <c r="BQ166" s="246"/>
    </row>
    <row r="167" spans="3:69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-BO167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D167" s="165"/>
      <c r="BH167" s="145">
        <v>37873</v>
      </c>
      <c r="BI167" s="77" t="s">
        <v>170</v>
      </c>
      <c r="BJ167" s="190">
        <f t="shared" si="12"/>
        <v>483941.9</v>
      </c>
      <c r="BK167" s="75">
        <f t="shared" si="13"/>
        <v>1818537.2999999993</v>
      </c>
      <c r="BL167" s="189"/>
      <c r="BM167" s="189"/>
      <c r="BN167" s="189"/>
      <c r="BO167" s="189">
        <v>205.15</v>
      </c>
      <c r="BP167" s="191">
        <f t="shared" si="8"/>
        <v>2302274.0499999993</v>
      </c>
      <c r="BQ167" s="246"/>
    </row>
    <row r="168" spans="3:69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-BO168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D168" s="165"/>
      <c r="BH168" s="145">
        <v>37881</v>
      </c>
      <c r="BI168" s="77" t="s">
        <v>161</v>
      </c>
      <c r="BJ168" s="190">
        <f t="shared" si="12"/>
        <v>483941.9</v>
      </c>
      <c r="BK168" s="75">
        <f t="shared" si="13"/>
        <v>1818332.1499999994</v>
      </c>
      <c r="BL168" s="189"/>
      <c r="BM168" s="189"/>
      <c r="BN168" s="189"/>
      <c r="BO168" s="189">
        <v>75756</v>
      </c>
      <c r="BP168" s="191">
        <f t="shared" si="8"/>
        <v>2226518.0499999993</v>
      </c>
      <c r="BQ168" s="246"/>
    </row>
    <row r="169" spans="3:69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-BO169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H169" s="145">
        <v>37884</v>
      </c>
      <c r="BI169" s="77" t="s">
        <v>167</v>
      </c>
      <c r="BJ169" s="190">
        <f t="shared" si="12"/>
        <v>483941.9</v>
      </c>
      <c r="BK169" s="75">
        <f t="shared" si="13"/>
        <v>1742576.1499999994</v>
      </c>
      <c r="BL169" s="189"/>
      <c r="BM169" s="189"/>
      <c r="BN169" s="189"/>
      <c r="BO169" s="189">
        <v>85.5</v>
      </c>
      <c r="BP169" s="191">
        <f t="shared" si="8"/>
        <v>2226432.5499999993</v>
      </c>
      <c r="BQ169" s="246"/>
    </row>
    <row r="170" spans="3:69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-BO170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H170" s="145">
        <v>37884</v>
      </c>
      <c r="BI170" s="77" t="s">
        <v>171</v>
      </c>
      <c r="BJ170" s="190">
        <f t="shared" si="12"/>
        <v>483941.9</v>
      </c>
      <c r="BK170" s="75">
        <f t="shared" si="13"/>
        <v>1742490.6499999994</v>
      </c>
      <c r="BL170" s="189"/>
      <c r="BM170" s="189"/>
      <c r="BN170" s="189"/>
      <c r="BO170" s="189">
        <v>76617.899999999994</v>
      </c>
      <c r="BP170" s="191">
        <f t="shared" si="8"/>
        <v>2149814.6499999994</v>
      </c>
      <c r="BQ170" s="246"/>
    </row>
    <row r="171" spans="3:69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-BO171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H171" s="145">
        <v>37884</v>
      </c>
      <c r="BI171" s="77" t="s">
        <v>168</v>
      </c>
      <c r="BJ171" s="190">
        <f t="shared" si="12"/>
        <v>483941.9</v>
      </c>
      <c r="BK171" s="75">
        <f t="shared" si="13"/>
        <v>1665872.7499999995</v>
      </c>
      <c r="BL171" s="189"/>
      <c r="BM171" s="189"/>
      <c r="BN171" s="189"/>
      <c r="BO171" s="189">
        <v>20119.5</v>
      </c>
      <c r="BP171" s="191">
        <f t="shared" si="8"/>
        <v>2129695.1499999994</v>
      </c>
      <c r="BQ171" s="246"/>
    </row>
    <row r="172" spans="3:69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H172" s="145">
        <v>37893</v>
      </c>
      <c r="BI172" s="77" t="s">
        <v>15</v>
      </c>
      <c r="BJ172" s="190">
        <f t="shared" si="12"/>
        <v>483941.9</v>
      </c>
      <c r="BK172" s="75">
        <f t="shared" si="13"/>
        <v>1645753.2499999995</v>
      </c>
      <c r="BL172" s="189">
        <f>7683.27/2</f>
        <v>3841.6350000000002</v>
      </c>
      <c r="BM172" s="189">
        <f>7683.27/2</f>
        <v>3841.6350000000002</v>
      </c>
      <c r="BN172" s="189"/>
      <c r="BO172" s="189"/>
      <c r="BP172" s="191">
        <f t="shared" si="8"/>
        <v>2137378.419999999</v>
      </c>
      <c r="BQ172" s="246"/>
    </row>
    <row r="173" spans="3:69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-BO173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H173" s="145">
        <v>37895</v>
      </c>
      <c r="BI173" s="77" t="s">
        <v>172</v>
      </c>
      <c r="BJ173" s="190">
        <f t="shared" si="12"/>
        <v>487783.53500000003</v>
      </c>
      <c r="BK173" s="75">
        <f t="shared" si="13"/>
        <v>1649594.8849999995</v>
      </c>
      <c r="BL173" s="189"/>
      <c r="BM173" s="189"/>
      <c r="BN173" s="189"/>
      <c r="BO173" s="189">
        <v>12968.05</v>
      </c>
      <c r="BP173" s="191">
        <f t="shared" si="8"/>
        <v>2124410.3699999996</v>
      </c>
      <c r="BQ173" s="246"/>
    </row>
    <row r="174" spans="3:69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H174" s="145">
        <v>37895</v>
      </c>
      <c r="BI174" s="77" t="s">
        <v>219</v>
      </c>
      <c r="BJ174" s="190">
        <f t="shared" si="12"/>
        <v>487783.53500000003</v>
      </c>
      <c r="BK174" s="75">
        <f t="shared" si="13"/>
        <v>1636626.8349999995</v>
      </c>
      <c r="BL174" s="189"/>
      <c r="BM174" s="189">
        <v>137.5</v>
      </c>
      <c r="BN174" s="189"/>
      <c r="BO174" s="189"/>
      <c r="BP174" s="191">
        <f t="shared" si="8"/>
        <v>2124547.8699999996</v>
      </c>
      <c r="BQ174" s="246"/>
    </row>
    <row r="175" spans="3:69" ht="15.75" hidden="1" customHeight="1">
      <c r="C175" s="45"/>
      <c r="D175" s="45"/>
      <c r="E175" s="54">
        <f>-BO175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D175" s="165"/>
      <c r="BH175" s="145">
        <v>37902</v>
      </c>
      <c r="BI175" s="77" t="s">
        <v>173</v>
      </c>
      <c r="BJ175" s="190">
        <f t="shared" si="12"/>
        <v>487783.53500000003</v>
      </c>
      <c r="BK175" s="75">
        <f t="shared" si="13"/>
        <v>1636764.3349999995</v>
      </c>
      <c r="BL175" s="189"/>
      <c r="BM175" s="189"/>
      <c r="BN175" s="189"/>
      <c r="BO175" s="189">
        <v>42045</v>
      </c>
      <c r="BP175" s="191">
        <f t="shared" si="8"/>
        <v>2082502.8699999996</v>
      </c>
      <c r="BQ175" s="246"/>
    </row>
    <row r="176" spans="3:69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-BO176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D176" s="165"/>
      <c r="BH176" s="145">
        <v>37902</v>
      </c>
      <c r="BI176" s="77" t="s">
        <v>174</v>
      </c>
      <c r="BJ176" s="190">
        <f t="shared" si="12"/>
        <v>487783.53500000003</v>
      </c>
      <c r="BK176" s="75">
        <f t="shared" si="13"/>
        <v>1594719.3349999995</v>
      </c>
      <c r="BL176" s="189"/>
      <c r="BM176" s="189"/>
      <c r="BN176" s="189"/>
      <c r="BO176" s="189">
        <v>5500</v>
      </c>
      <c r="BP176" s="191">
        <f t="shared" si="8"/>
        <v>2077002.8699999996</v>
      </c>
      <c r="BQ176" s="246"/>
    </row>
    <row r="177" spans="3:69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-BO177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D177" s="165"/>
      <c r="BH177" s="145">
        <v>37905</v>
      </c>
      <c r="BI177" s="77" t="s">
        <v>167</v>
      </c>
      <c r="BJ177" s="190">
        <f t="shared" ref="BJ177:BJ187" si="14">SUM(BJ176+BL176-BN176)</f>
        <v>487783.53500000003</v>
      </c>
      <c r="BK177" s="75">
        <f t="shared" ref="BK177:BK187" si="15">SUM(BK176+BM176-BO176)</f>
        <v>1589219.3349999995</v>
      </c>
      <c r="BL177" s="189"/>
      <c r="BM177" s="189"/>
      <c r="BN177" s="189"/>
      <c r="BO177" s="189">
        <v>171</v>
      </c>
      <c r="BP177" s="191">
        <f t="shared" si="8"/>
        <v>2076831.8699999996</v>
      </c>
      <c r="BQ177" s="246"/>
    </row>
    <row r="178" spans="3:69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-BO178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D178" s="165"/>
      <c r="BH178" s="145">
        <v>37915</v>
      </c>
      <c r="BI178" s="77" t="s">
        <v>179</v>
      </c>
      <c r="BJ178" s="190">
        <f t="shared" si="14"/>
        <v>487783.53500000003</v>
      </c>
      <c r="BK178" s="75">
        <f t="shared" si="15"/>
        <v>1589048.3349999995</v>
      </c>
      <c r="BL178" s="189"/>
      <c r="BM178" s="189"/>
      <c r="BN178" s="189"/>
      <c r="BO178" s="189">
        <v>440</v>
      </c>
      <c r="BP178" s="191">
        <f t="shared" si="8"/>
        <v>2076391.8699999996</v>
      </c>
      <c r="BQ178" s="246"/>
    </row>
    <row r="179" spans="3:69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-BO179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D179" s="165"/>
      <c r="BH179" s="145">
        <v>37915</v>
      </c>
      <c r="BI179" s="77" t="s">
        <v>167</v>
      </c>
      <c r="BJ179" s="190">
        <f t="shared" si="14"/>
        <v>487783.53500000003</v>
      </c>
      <c r="BK179" s="75">
        <f t="shared" si="15"/>
        <v>1588608.3349999995</v>
      </c>
      <c r="BL179" s="189"/>
      <c r="BM179" s="189"/>
      <c r="BN179" s="189"/>
      <c r="BO179" s="189">
        <v>85</v>
      </c>
      <c r="BP179" s="191">
        <f t="shared" si="8"/>
        <v>2076306.8699999996</v>
      </c>
      <c r="BQ179" s="246"/>
    </row>
    <row r="180" spans="3:69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D180" s="165"/>
      <c r="BH180" s="145">
        <v>37918</v>
      </c>
      <c r="BI180" s="77" t="s">
        <v>100</v>
      </c>
      <c r="BJ180" s="190">
        <f t="shared" si="14"/>
        <v>487783.53500000003</v>
      </c>
      <c r="BK180" s="75">
        <f t="shared" si="15"/>
        <v>1588523.3349999995</v>
      </c>
      <c r="BL180" s="189">
        <v>310000</v>
      </c>
      <c r="BM180" s="189"/>
      <c r="BN180" s="189"/>
      <c r="BO180" s="189"/>
      <c r="BP180" s="191">
        <f t="shared" si="8"/>
        <v>2386306.8699999996</v>
      </c>
      <c r="BQ180" s="246"/>
    </row>
    <row r="181" spans="3:69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-BO181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H181" s="145">
        <v>37922</v>
      </c>
      <c r="BI181" s="77" t="s">
        <v>168</v>
      </c>
      <c r="BJ181" s="190">
        <f t="shared" si="14"/>
        <v>797783.53500000003</v>
      </c>
      <c r="BK181" s="75">
        <f t="shared" si="15"/>
        <v>1588523.3349999995</v>
      </c>
      <c r="BL181" s="189"/>
      <c r="BM181" s="189"/>
      <c r="BN181" s="189"/>
      <c r="BO181" s="189">
        <v>19611</v>
      </c>
      <c r="BP181" s="191">
        <f t="shared" si="8"/>
        <v>2366695.8699999996</v>
      </c>
      <c r="BQ181" s="246"/>
    </row>
    <row r="182" spans="3:69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-BO182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D182" s="158"/>
      <c r="BH182" s="145">
        <v>37922</v>
      </c>
      <c r="BI182" s="77" t="s">
        <v>182</v>
      </c>
      <c r="BJ182" s="190">
        <f t="shared" si="14"/>
        <v>797783.53500000003</v>
      </c>
      <c r="BK182" s="75">
        <f t="shared" si="15"/>
        <v>1568912.3349999995</v>
      </c>
      <c r="BL182" s="189"/>
      <c r="BM182" s="189"/>
      <c r="BN182" s="189"/>
      <c r="BO182" s="189">
        <v>12161</v>
      </c>
      <c r="BP182" s="191">
        <f t="shared" si="8"/>
        <v>2354534.8699999996</v>
      </c>
      <c r="BQ182" s="246"/>
    </row>
    <row r="183" spans="3:69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-BO183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D183" s="158"/>
      <c r="BH183" s="145">
        <v>37922</v>
      </c>
      <c r="BI183" s="77" t="s">
        <v>71</v>
      </c>
      <c r="BJ183" s="190">
        <f t="shared" si="14"/>
        <v>797783.53500000003</v>
      </c>
      <c r="BK183" s="75">
        <f t="shared" si="15"/>
        <v>1556751.3349999995</v>
      </c>
      <c r="BL183" s="189"/>
      <c r="BM183" s="189"/>
      <c r="BN183" s="189"/>
      <c r="BO183" s="189">
        <v>21483</v>
      </c>
      <c r="BP183" s="191">
        <f t="shared" si="8"/>
        <v>2333051.8699999996</v>
      </c>
      <c r="BQ183" s="246"/>
    </row>
    <row r="184" spans="3:69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D184" s="158"/>
      <c r="BH184" s="145">
        <v>37924</v>
      </c>
      <c r="BI184" s="77" t="s">
        <v>184</v>
      </c>
      <c r="BJ184" s="190">
        <f t="shared" si="14"/>
        <v>797783.53500000003</v>
      </c>
      <c r="BK184" s="75">
        <f t="shared" si="15"/>
        <v>1535268.3349999995</v>
      </c>
      <c r="BL184" s="189">
        <f>7948.26/2</f>
        <v>3974.13</v>
      </c>
      <c r="BM184" s="189">
        <f>7948.26/2</f>
        <v>3974.13</v>
      </c>
      <c r="BN184" s="189"/>
      <c r="BO184" s="189"/>
      <c r="BP184" s="191">
        <f t="shared" si="8"/>
        <v>2341000.1299999994</v>
      </c>
      <c r="BQ184" s="246"/>
    </row>
    <row r="185" spans="3:69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-BO185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D185" s="158"/>
      <c r="BH185" s="145">
        <v>37929</v>
      </c>
      <c r="BI185" s="77" t="s">
        <v>183</v>
      </c>
      <c r="BJ185" s="190">
        <f t="shared" si="14"/>
        <v>801757.66500000004</v>
      </c>
      <c r="BK185" s="75">
        <f t="shared" si="15"/>
        <v>1539242.4649999994</v>
      </c>
      <c r="BL185" s="189"/>
      <c r="BM185" s="189"/>
      <c r="BN185" s="189"/>
      <c r="BO185" s="189">
        <v>3435.07</v>
      </c>
      <c r="BP185" s="191">
        <f t="shared" si="8"/>
        <v>2337565.0599999996</v>
      </c>
      <c r="BQ185" s="246"/>
    </row>
    <row r="186" spans="3:69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-BO186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H186" s="145">
        <v>37929</v>
      </c>
      <c r="BI186" s="77" t="s">
        <v>183</v>
      </c>
      <c r="BJ186" s="190">
        <f t="shared" si="14"/>
        <v>801757.66500000004</v>
      </c>
      <c r="BK186" s="75">
        <f t="shared" si="15"/>
        <v>1535807.3949999993</v>
      </c>
      <c r="BL186" s="189"/>
      <c r="BM186" s="189"/>
      <c r="BN186" s="189"/>
      <c r="BO186" s="189">
        <v>46149.75</v>
      </c>
      <c r="BP186" s="191">
        <f t="shared" si="8"/>
        <v>2291415.3099999996</v>
      </c>
      <c r="BQ186" s="246"/>
    </row>
    <row r="187" spans="3:69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-BN187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H187" s="145">
        <v>37929</v>
      </c>
      <c r="BI187" s="77" t="s">
        <v>181</v>
      </c>
      <c r="BJ187" s="190">
        <f t="shared" si="14"/>
        <v>801757.66500000004</v>
      </c>
      <c r="BK187" s="75">
        <f t="shared" si="15"/>
        <v>1489657.6449999993</v>
      </c>
      <c r="BL187" s="189"/>
      <c r="BM187" s="189"/>
      <c r="BN187" s="189">
        <v>3646.95</v>
      </c>
      <c r="BO187" s="189"/>
      <c r="BP187" s="191">
        <f t="shared" si="8"/>
        <v>2287768.3599999994</v>
      </c>
      <c r="BQ187" s="246"/>
    </row>
    <row r="188" spans="3:69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D188" s="165"/>
      <c r="BH188" s="145">
        <v>37932</v>
      </c>
      <c r="BI188" s="77" t="s">
        <v>182</v>
      </c>
      <c r="BJ188" s="190">
        <f t="shared" ref="BJ188:BJ201" si="16">SUM(BJ187+BL187-BN187)</f>
        <v>798110.71500000008</v>
      </c>
      <c r="BK188" s="75">
        <f t="shared" ref="BK188:BK214" si="17">SUM(BK187+BM187-BO187)</f>
        <v>1489657.6449999993</v>
      </c>
      <c r="BL188" s="189"/>
      <c r="BM188" s="189"/>
      <c r="BN188" s="189"/>
      <c r="BO188" s="189">
        <v>2180.75</v>
      </c>
      <c r="BP188" s="191">
        <f t="shared" si="8"/>
        <v>2285587.6099999994</v>
      </c>
      <c r="BQ188" s="246"/>
    </row>
    <row r="189" spans="3:69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H189" s="145">
        <v>37954</v>
      </c>
      <c r="BI189" s="77" t="s">
        <v>219</v>
      </c>
      <c r="BJ189" s="190">
        <f t="shared" si="16"/>
        <v>798110.71500000008</v>
      </c>
      <c r="BK189" s="75">
        <f t="shared" si="17"/>
        <v>1487476.8949999993</v>
      </c>
      <c r="BL189" s="189"/>
      <c r="BM189" s="189">
        <v>44.1</v>
      </c>
      <c r="BN189" s="189"/>
      <c r="BO189" s="189"/>
      <c r="BP189" s="191">
        <f t="shared" si="8"/>
        <v>2285631.7099999995</v>
      </c>
      <c r="BQ189" s="246"/>
    </row>
    <row r="190" spans="3:69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H190" s="145">
        <v>37954</v>
      </c>
      <c r="BI190" s="77" t="s">
        <v>18</v>
      </c>
      <c r="BJ190" s="190">
        <f t="shared" si="16"/>
        <v>798110.71500000008</v>
      </c>
      <c r="BK190" s="75">
        <f t="shared" si="17"/>
        <v>1487520.9949999994</v>
      </c>
      <c r="BL190" s="189">
        <f>7842.1/2</f>
        <v>3921.05</v>
      </c>
      <c r="BM190" s="189">
        <f>7842.1/2</f>
        <v>3921.05</v>
      </c>
      <c r="BN190" s="189"/>
      <c r="BO190" s="189"/>
      <c r="BP190" s="191">
        <f>SUM(BJ190+BK190+BL190+BM190-BN190-BO190)</f>
        <v>2293473.8099999991</v>
      </c>
      <c r="BQ190" s="246"/>
    </row>
    <row r="191" spans="3:69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-BO191</f>
        <v>-316</v>
      </c>
      <c r="N191" s="45"/>
      <c r="O191" s="54"/>
      <c r="P191" s="50"/>
      <c r="Q191" s="54"/>
      <c r="R191" s="173"/>
      <c r="S191" s="173"/>
      <c r="T191" s="54"/>
      <c r="U191" s="54"/>
      <c r="BH191" s="145">
        <v>37957</v>
      </c>
      <c r="BI191" s="77" t="s">
        <v>182</v>
      </c>
      <c r="BJ191" s="190">
        <f t="shared" si="16"/>
        <v>802031.76500000013</v>
      </c>
      <c r="BK191" s="75">
        <f t="shared" si="17"/>
        <v>1491442.0449999995</v>
      </c>
      <c r="BL191" s="189"/>
      <c r="BM191" s="189"/>
      <c r="BN191" s="189"/>
      <c r="BO191" s="189">
        <v>316</v>
      </c>
      <c r="BP191" s="191">
        <f t="shared" si="8"/>
        <v>2293157.8099999996</v>
      </c>
      <c r="BQ191" s="246"/>
    </row>
    <row r="192" spans="3:69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H192" s="145">
        <v>37957</v>
      </c>
      <c r="BI192" s="77" t="s">
        <v>24</v>
      </c>
      <c r="BJ192" s="190">
        <f t="shared" si="16"/>
        <v>802031.76500000013</v>
      </c>
      <c r="BK192" s="75">
        <f t="shared" si="17"/>
        <v>1491126.0449999995</v>
      </c>
      <c r="BL192" s="189">
        <v>7358.33</v>
      </c>
      <c r="BM192" s="189"/>
      <c r="BN192" s="189"/>
      <c r="BO192" s="189"/>
      <c r="BP192" s="191">
        <f t="shared" si="8"/>
        <v>2300516.1399999997</v>
      </c>
      <c r="BQ192" s="246"/>
    </row>
    <row r="193" spans="3:69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H193" s="145">
        <v>37960</v>
      </c>
      <c r="BI193" s="77" t="s">
        <v>200</v>
      </c>
      <c r="BJ193" s="190">
        <f t="shared" si="16"/>
        <v>809390.09500000009</v>
      </c>
      <c r="BK193" s="75">
        <f t="shared" si="17"/>
        <v>1491126.0449999995</v>
      </c>
      <c r="BL193" s="189"/>
      <c r="BM193" s="189">
        <v>1250000</v>
      </c>
      <c r="BN193" s="189"/>
      <c r="BO193" s="189"/>
      <c r="BP193" s="191">
        <f t="shared" si="8"/>
        <v>3550516.1399999997</v>
      </c>
      <c r="BQ193" s="246"/>
    </row>
    <row r="194" spans="3:69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-BO194</f>
        <v>-12013</v>
      </c>
      <c r="Q194" s="54"/>
      <c r="R194" s="173"/>
      <c r="S194" s="173"/>
      <c r="T194" s="173"/>
      <c r="BH194" s="145">
        <v>37961</v>
      </c>
      <c r="BI194" s="77" t="s">
        <v>161</v>
      </c>
      <c r="BJ194" s="190">
        <f t="shared" si="16"/>
        <v>809390.09500000009</v>
      </c>
      <c r="BK194" s="75">
        <f t="shared" si="17"/>
        <v>2741126.0449999995</v>
      </c>
      <c r="BL194" s="189"/>
      <c r="BM194" s="189"/>
      <c r="BN194" s="189"/>
      <c r="BO194" s="189">
        <v>12013</v>
      </c>
      <c r="BP194" s="191">
        <f t="shared" si="8"/>
        <v>3538503.1399999997</v>
      </c>
      <c r="BQ194" s="246"/>
    </row>
    <row r="195" spans="3:69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-BO195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H195" s="145">
        <v>37961</v>
      </c>
      <c r="BI195" s="77" t="s">
        <v>185</v>
      </c>
      <c r="BJ195" s="190">
        <f t="shared" si="16"/>
        <v>809390.09500000009</v>
      </c>
      <c r="BK195" s="75">
        <f t="shared" si="17"/>
        <v>2729113.0449999995</v>
      </c>
      <c r="BL195" s="189"/>
      <c r="BM195" s="189"/>
      <c r="BN195" s="189"/>
      <c r="BO195" s="189">
        <v>211671</v>
      </c>
      <c r="BP195" s="191">
        <f t="shared" si="8"/>
        <v>3326832.1399999997</v>
      </c>
      <c r="BQ195" s="246"/>
    </row>
    <row r="196" spans="3:69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-BO196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H196" s="145">
        <v>37961</v>
      </c>
      <c r="BI196" s="77" t="s">
        <v>161</v>
      </c>
      <c r="BJ196" s="190">
        <f t="shared" si="16"/>
        <v>809390.09500000009</v>
      </c>
      <c r="BK196" s="75">
        <f t="shared" si="17"/>
        <v>2517442.0449999995</v>
      </c>
      <c r="BL196" s="189"/>
      <c r="BM196" s="189"/>
      <c r="BN196" s="189"/>
      <c r="BO196" s="189">
        <v>83760.3</v>
      </c>
      <c r="BP196" s="191">
        <f t="shared" si="8"/>
        <v>3243071.84</v>
      </c>
      <c r="BQ196" s="246"/>
    </row>
    <row r="197" spans="3:69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-BN197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H197" s="145">
        <v>37961</v>
      </c>
      <c r="BI197" s="77" t="s">
        <v>162</v>
      </c>
      <c r="BJ197" s="190">
        <f t="shared" si="16"/>
        <v>809390.09500000009</v>
      </c>
      <c r="BK197" s="75">
        <f t="shared" si="17"/>
        <v>2433681.7449999996</v>
      </c>
      <c r="BL197" s="189"/>
      <c r="BM197" s="189"/>
      <c r="BN197" s="189">
        <v>6010.68</v>
      </c>
      <c r="BO197" s="189"/>
      <c r="BP197" s="191">
        <f t="shared" si="8"/>
        <v>3237061.1599999997</v>
      </c>
      <c r="BQ197" s="246"/>
    </row>
    <row r="198" spans="3:69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H198" s="145">
        <v>37966</v>
      </c>
      <c r="BI198" s="77" t="s">
        <v>189</v>
      </c>
      <c r="BJ198" s="190">
        <f t="shared" si="16"/>
        <v>803379.41500000004</v>
      </c>
      <c r="BK198" s="75">
        <f t="shared" si="17"/>
        <v>2433681.7449999996</v>
      </c>
      <c r="BL198" s="189"/>
      <c r="BM198" s="189">
        <v>22045.65</v>
      </c>
      <c r="BN198" s="189"/>
      <c r="BO198" s="189"/>
      <c r="BP198" s="191">
        <f t="shared" si="8"/>
        <v>3259106.8099999996</v>
      </c>
      <c r="BQ198" s="246"/>
    </row>
    <row r="199" spans="3:69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H199" s="145">
        <v>37966</v>
      </c>
      <c r="BI199" s="77" t="s">
        <v>190</v>
      </c>
      <c r="BJ199" s="190">
        <f t="shared" si="16"/>
        <v>803379.41500000004</v>
      </c>
      <c r="BK199" s="75">
        <f t="shared" si="17"/>
        <v>2455727.3949999996</v>
      </c>
      <c r="BL199" s="189">
        <v>23865.18</v>
      </c>
      <c r="BM199" s="189"/>
      <c r="BN199" s="189"/>
      <c r="BO199" s="189"/>
      <c r="BP199" s="191">
        <f t="shared" si="8"/>
        <v>3282971.9899999998</v>
      </c>
      <c r="BQ199" s="246"/>
    </row>
    <row r="200" spans="3:69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-BO200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H200" s="145">
        <v>37967</v>
      </c>
      <c r="BI200" s="77" t="s">
        <v>183</v>
      </c>
      <c r="BJ200" s="190">
        <f t="shared" si="16"/>
        <v>827244.59500000009</v>
      </c>
      <c r="BK200" s="75">
        <f t="shared" si="17"/>
        <v>2455727.3949999996</v>
      </c>
      <c r="BL200" s="189"/>
      <c r="BM200" s="189"/>
      <c r="BN200" s="189"/>
      <c r="BO200" s="189">
        <v>15383.25</v>
      </c>
      <c r="BP200" s="191">
        <f t="shared" si="8"/>
        <v>3267588.7399999998</v>
      </c>
      <c r="BQ200" s="246"/>
    </row>
    <row r="201" spans="3:69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H201" s="145">
        <v>37985</v>
      </c>
      <c r="BI201" s="77" t="s">
        <v>192</v>
      </c>
      <c r="BJ201" s="190">
        <f t="shared" si="16"/>
        <v>827244.59500000009</v>
      </c>
      <c r="BK201" s="75">
        <f t="shared" si="17"/>
        <v>2440344.1449999996</v>
      </c>
      <c r="BL201" s="189">
        <f>8487.11/2</f>
        <v>4243.5550000000003</v>
      </c>
      <c r="BM201" s="189">
        <f>8487.11/2</f>
        <v>4243.5550000000003</v>
      </c>
      <c r="BN201" s="189"/>
      <c r="BO201" s="189"/>
      <c r="BP201" s="191">
        <f t="shared" si="8"/>
        <v>3276075.85</v>
      </c>
      <c r="BQ201" s="246"/>
    </row>
    <row r="202" spans="3:69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H202" s="145">
        <v>37995</v>
      </c>
      <c r="BI202" s="77" t="s">
        <v>191</v>
      </c>
      <c r="BJ202" s="190">
        <f t="shared" ref="BJ202:BK204" si="18">SUM(BJ201+BL201-BN201)</f>
        <v>831488.15000000014</v>
      </c>
      <c r="BK202" s="75">
        <f t="shared" si="18"/>
        <v>2444587.6999999997</v>
      </c>
      <c r="BL202" s="189"/>
      <c r="BM202" s="189"/>
      <c r="BN202" s="189"/>
      <c r="BO202" s="189">
        <v>2615.0500000000002</v>
      </c>
      <c r="BP202" s="191">
        <f t="shared" si="8"/>
        <v>3273460.8</v>
      </c>
      <c r="BQ202" s="246"/>
    </row>
    <row r="203" spans="3:69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-BN203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H203" s="145">
        <v>38000</v>
      </c>
      <c r="BI203" s="77" t="s">
        <v>203</v>
      </c>
      <c r="BJ203" s="190">
        <f t="shared" si="18"/>
        <v>831488.15000000014</v>
      </c>
      <c r="BK203" s="75">
        <f t="shared" si="18"/>
        <v>2441972.65</v>
      </c>
      <c r="BL203" s="189"/>
      <c r="BM203" s="189"/>
      <c r="BN203" s="189">
        <v>5988</v>
      </c>
      <c r="BO203" s="189"/>
      <c r="BP203" s="191">
        <f t="shared" si="8"/>
        <v>3267472.8</v>
      </c>
      <c r="BQ203" s="246"/>
    </row>
    <row r="204" spans="3:69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H204" s="145">
        <v>38001</v>
      </c>
      <c r="BI204" s="77" t="s">
        <v>193</v>
      </c>
      <c r="BJ204" s="190">
        <f t="shared" si="18"/>
        <v>825500.15000000014</v>
      </c>
      <c r="BK204" s="75">
        <f t="shared" si="18"/>
        <v>2441972.65</v>
      </c>
      <c r="BL204" s="189">
        <v>5908.18</v>
      </c>
      <c r="BM204" s="189"/>
      <c r="BN204" s="189"/>
      <c r="BO204" s="189"/>
      <c r="BP204" s="191">
        <f t="shared" si="8"/>
        <v>3273380.98</v>
      </c>
      <c r="BQ204" s="246"/>
    </row>
    <row r="205" spans="3:69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-BO205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H205" s="145">
        <v>38013</v>
      </c>
      <c r="BI205" s="77" t="s">
        <v>195</v>
      </c>
      <c r="BJ205" s="190">
        <f t="shared" ref="BJ205:BJ236" si="19">SUM(BJ204+BL204-BN204)</f>
        <v>831408.33000000019</v>
      </c>
      <c r="BK205" s="75">
        <f t="shared" si="17"/>
        <v>2441972.65</v>
      </c>
      <c r="BL205" s="189"/>
      <c r="BM205" s="189"/>
      <c r="BN205" s="189"/>
      <c r="BO205" s="189">
        <v>10900.1</v>
      </c>
      <c r="BP205" s="191">
        <f t="shared" si="8"/>
        <v>3262480.88</v>
      </c>
      <c r="BQ205" s="246"/>
    </row>
    <row r="206" spans="3:69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-BN206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H206" s="145">
        <v>38014</v>
      </c>
      <c r="BI206" s="77" t="s">
        <v>197</v>
      </c>
      <c r="BJ206" s="190">
        <f t="shared" si="19"/>
        <v>831408.33000000019</v>
      </c>
      <c r="BK206" s="75">
        <f t="shared" si="17"/>
        <v>2431072.5499999998</v>
      </c>
      <c r="BL206" s="189"/>
      <c r="BM206" s="189"/>
      <c r="BN206" s="189">
        <v>1629.4</v>
      </c>
      <c r="BO206" s="189"/>
      <c r="BP206" s="191">
        <f t="shared" si="8"/>
        <v>3260851.48</v>
      </c>
      <c r="BQ206" s="246"/>
    </row>
    <row r="207" spans="3:69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H207" s="145">
        <v>38016</v>
      </c>
      <c r="BI207" s="77" t="s">
        <v>194</v>
      </c>
      <c r="BJ207" s="190">
        <f t="shared" si="19"/>
        <v>829778.93000000017</v>
      </c>
      <c r="BK207" s="75">
        <f t="shared" si="17"/>
        <v>2431072.5499999998</v>
      </c>
      <c r="BL207" s="189">
        <f>9188.14/2</f>
        <v>4594.07</v>
      </c>
      <c r="BM207" s="189">
        <f>9188.14/2</f>
        <v>4594.07</v>
      </c>
      <c r="BN207" s="189"/>
      <c r="BO207" s="189"/>
      <c r="BP207" s="191">
        <f t="shared" si="8"/>
        <v>3270039.6199999996</v>
      </c>
      <c r="BQ207" s="246"/>
    </row>
    <row r="208" spans="3:69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-BO208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H208" s="145">
        <v>38035</v>
      </c>
      <c r="BI208" s="77" t="s">
        <v>196</v>
      </c>
      <c r="BJ208" s="190">
        <f t="shared" si="19"/>
        <v>834373.00000000012</v>
      </c>
      <c r="BK208" s="75">
        <f t="shared" si="17"/>
        <v>2435666.6199999996</v>
      </c>
      <c r="BL208" s="189"/>
      <c r="BM208" s="189"/>
      <c r="BN208" s="189"/>
      <c r="BO208" s="189">
        <v>16650</v>
      </c>
      <c r="BP208" s="191">
        <f t="shared" si="8"/>
        <v>3253389.6199999996</v>
      </c>
      <c r="BQ208" s="246"/>
    </row>
    <row r="209" spans="3:69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-BO209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H209" s="145">
        <v>38035</v>
      </c>
      <c r="BI209" s="77" t="s">
        <v>198</v>
      </c>
      <c r="BJ209" s="190">
        <f t="shared" si="19"/>
        <v>834373.00000000012</v>
      </c>
      <c r="BK209" s="75">
        <f t="shared" si="17"/>
        <v>2419016.6199999996</v>
      </c>
      <c r="BL209" s="189"/>
      <c r="BM209" s="189"/>
      <c r="BN209" s="189"/>
      <c r="BO209" s="189">
        <v>23073</v>
      </c>
      <c r="BP209" s="191">
        <f t="shared" si="8"/>
        <v>3230316.6199999996</v>
      </c>
      <c r="BQ209" s="246"/>
    </row>
    <row r="210" spans="3:69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-BO210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H210" s="145">
        <v>38035</v>
      </c>
      <c r="BI210" s="77" t="s">
        <v>199</v>
      </c>
      <c r="BJ210" s="190">
        <f t="shared" si="19"/>
        <v>834373.00000000012</v>
      </c>
      <c r="BK210" s="75">
        <f t="shared" si="17"/>
        <v>2395943.6199999996</v>
      </c>
      <c r="BL210" s="189"/>
      <c r="BM210" s="189"/>
      <c r="BN210" s="189"/>
      <c r="BO210" s="189">
        <v>12758.28</v>
      </c>
      <c r="BP210" s="191">
        <f t="shared" si="8"/>
        <v>3217558.34</v>
      </c>
      <c r="BQ210" s="246"/>
    </row>
    <row r="211" spans="3:69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-BO211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H211" s="145">
        <v>38035</v>
      </c>
      <c r="BI211" s="77" t="s">
        <v>182</v>
      </c>
      <c r="BJ211" s="190">
        <f t="shared" si="19"/>
        <v>834373.00000000012</v>
      </c>
      <c r="BK211" s="75">
        <f t="shared" si="17"/>
        <v>2383185.34</v>
      </c>
      <c r="BL211" s="189"/>
      <c r="BM211" s="189"/>
      <c r="BN211" s="189"/>
      <c r="BO211" s="189">
        <v>2925</v>
      </c>
      <c r="BP211" s="191">
        <f t="shared" si="8"/>
        <v>3214633.34</v>
      </c>
      <c r="BQ211" s="246"/>
    </row>
    <row r="212" spans="3:69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H212" s="145">
        <v>38045</v>
      </c>
      <c r="BI212" s="77" t="s">
        <v>204</v>
      </c>
      <c r="BJ212" s="190">
        <f t="shared" si="19"/>
        <v>834373.00000000012</v>
      </c>
      <c r="BK212" s="75">
        <f t="shared" si="17"/>
        <v>2380260.34</v>
      </c>
      <c r="BL212" s="189">
        <f>6631.24/2</f>
        <v>3315.62</v>
      </c>
      <c r="BM212" s="189">
        <f>6631.24/2</f>
        <v>3315.62</v>
      </c>
      <c r="BN212" s="189"/>
      <c r="BO212" s="189"/>
      <c r="BP212" s="191">
        <f t="shared" si="8"/>
        <v>3221264.58</v>
      </c>
      <c r="BQ212" s="246"/>
    </row>
    <row r="213" spans="3:69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H213" s="145">
        <v>38059</v>
      </c>
      <c r="BI213" s="77" t="s">
        <v>202</v>
      </c>
      <c r="BJ213" s="190">
        <f t="shared" si="19"/>
        <v>837688.62000000011</v>
      </c>
      <c r="BK213" s="75">
        <f t="shared" si="17"/>
        <v>2383575.96</v>
      </c>
      <c r="BL213" s="189"/>
      <c r="BM213" s="189"/>
      <c r="BN213" s="189"/>
      <c r="BO213" s="189">
        <v>1377.23</v>
      </c>
      <c r="BP213" s="191">
        <f t="shared" si="8"/>
        <v>3219887.35</v>
      </c>
      <c r="BQ213" s="246"/>
    </row>
    <row r="214" spans="3:69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H214" s="145">
        <v>38059</v>
      </c>
      <c r="BI214" s="77" t="s">
        <v>201</v>
      </c>
      <c r="BJ214" s="190">
        <f t="shared" si="19"/>
        <v>837688.62000000011</v>
      </c>
      <c r="BK214" s="75">
        <f t="shared" si="17"/>
        <v>2382198.73</v>
      </c>
      <c r="BL214" s="189"/>
      <c r="BM214" s="189">
        <v>104950</v>
      </c>
      <c r="BN214" s="189"/>
      <c r="BO214" s="189"/>
      <c r="BP214" s="191">
        <f t="shared" si="8"/>
        <v>3324837.35</v>
      </c>
      <c r="BQ214" s="246"/>
    </row>
    <row r="215" spans="3:69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-BO215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H215" s="145">
        <v>38062</v>
      </c>
      <c r="BI215" s="77" t="s">
        <v>168</v>
      </c>
      <c r="BJ215" s="190">
        <f t="shared" si="19"/>
        <v>837688.62000000011</v>
      </c>
      <c r="BK215" s="75">
        <f>SUM(BK214+BM214-BO214)</f>
        <v>2487148.73</v>
      </c>
      <c r="BL215" s="189"/>
      <c r="BM215" s="189"/>
      <c r="BN215" s="189"/>
      <c r="BO215" s="189">
        <v>19854</v>
      </c>
      <c r="BP215" s="191">
        <f>SUM(BJ215+BK215+BL215+BM215-BN215-BO215)</f>
        <v>3304983.35</v>
      </c>
      <c r="BQ215" s="246"/>
    </row>
    <row r="216" spans="3:69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H216" s="145">
        <v>38076</v>
      </c>
      <c r="BI216" s="77" t="s">
        <v>205</v>
      </c>
      <c r="BJ216" s="190">
        <f t="shared" si="19"/>
        <v>837688.62000000011</v>
      </c>
      <c r="BK216" s="75">
        <f>SUM(BK215+BM215-BO215)</f>
        <v>2467294.73</v>
      </c>
      <c r="BL216" s="189">
        <f>6838.28/2</f>
        <v>3419.14</v>
      </c>
      <c r="BM216" s="189">
        <f>6838.28/2</f>
        <v>3419.14</v>
      </c>
      <c r="BN216" s="189"/>
      <c r="BO216" s="189"/>
      <c r="BP216" s="191">
        <f>SUM(BJ216+BK216+BL216+BM216-BN216-BO216)</f>
        <v>3311821.6300000004</v>
      </c>
      <c r="BQ216" s="246"/>
    </row>
    <row r="217" spans="3:69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H217" s="145">
        <v>38077</v>
      </c>
      <c r="BI217" s="77" t="s">
        <v>202</v>
      </c>
      <c r="BJ217" s="190">
        <f t="shared" si="19"/>
        <v>841107.76000000013</v>
      </c>
      <c r="BK217" s="75">
        <f>SUM(BK216+BM216-BO216)</f>
        <v>2470713.87</v>
      </c>
      <c r="BL217" s="189"/>
      <c r="BM217" s="189"/>
      <c r="BN217" s="189"/>
      <c r="BO217" s="189">
        <v>2520</v>
      </c>
      <c r="BP217" s="191">
        <f t="shared" ref="BP217:BP463" si="20">SUM(BJ217+BK217+BL217+BM217-BN217-BO217)</f>
        <v>3309301.6300000004</v>
      </c>
      <c r="BQ217" s="246"/>
    </row>
    <row r="218" spans="3:69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-BO218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H218" s="145">
        <v>38077</v>
      </c>
      <c r="BI218" s="77" t="s">
        <v>207</v>
      </c>
      <c r="BJ218" s="190">
        <f t="shared" si="19"/>
        <v>841107.76000000013</v>
      </c>
      <c r="BK218" s="75">
        <f t="shared" ref="BK218:BK286" si="21">SUM(BK217+BM217-BO217)</f>
        <v>2468193.87</v>
      </c>
      <c r="BL218" s="189"/>
      <c r="BM218" s="189"/>
      <c r="BN218" s="189"/>
      <c r="BO218" s="189">
        <v>500</v>
      </c>
      <c r="BP218" s="191">
        <f t="shared" si="20"/>
        <v>3308801.6300000004</v>
      </c>
      <c r="BQ218" s="246"/>
    </row>
    <row r="219" spans="3:69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-BO219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H219" s="145">
        <v>38077</v>
      </c>
      <c r="BI219" s="77" t="s">
        <v>210</v>
      </c>
      <c r="BJ219" s="190">
        <f t="shared" si="19"/>
        <v>841107.76000000013</v>
      </c>
      <c r="BK219" s="75">
        <f t="shared" si="21"/>
        <v>2467693.87</v>
      </c>
      <c r="BL219" s="189"/>
      <c r="BM219" s="189"/>
      <c r="BN219" s="189"/>
      <c r="BO219" s="189">
        <v>7121.2</v>
      </c>
      <c r="BP219" s="191">
        <f t="shared" si="20"/>
        <v>3301680.43</v>
      </c>
      <c r="BQ219" s="246"/>
    </row>
    <row r="220" spans="3:69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-BO220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H220" s="145">
        <v>38092</v>
      </c>
      <c r="BI220" s="77" t="s">
        <v>168</v>
      </c>
      <c r="BJ220" s="190">
        <f t="shared" si="19"/>
        <v>841107.76000000013</v>
      </c>
      <c r="BK220" s="75">
        <f t="shared" si="21"/>
        <v>2460572.67</v>
      </c>
      <c r="BL220" s="189"/>
      <c r="BM220" s="189"/>
      <c r="BN220" s="189"/>
      <c r="BO220" s="189">
        <v>4945</v>
      </c>
      <c r="BP220" s="191">
        <f t="shared" si="20"/>
        <v>3296735.43</v>
      </c>
      <c r="BQ220" s="246"/>
    </row>
    <row r="221" spans="3:69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-BO221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H221" s="145">
        <v>38092</v>
      </c>
      <c r="BI221" s="77" t="s">
        <v>168</v>
      </c>
      <c r="BJ221" s="190">
        <f t="shared" si="19"/>
        <v>841107.76000000013</v>
      </c>
      <c r="BK221" s="75">
        <f t="shared" si="21"/>
        <v>2455627.67</v>
      </c>
      <c r="BL221" s="189"/>
      <c r="BM221" s="189"/>
      <c r="BN221" s="189"/>
      <c r="BO221" s="189">
        <v>8665</v>
      </c>
      <c r="BP221" s="191">
        <f t="shared" si="20"/>
        <v>3288070.43</v>
      </c>
      <c r="BQ221" s="246"/>
    </row>
    <row r="222" spans="3:69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H222" s="145">
        <v>38098</v>
      </c>
      <c r="BI222" s="77" t="s">
        <v>212</v>
      </c>
      <c r="BJ222" s="190">
        <f t="shared" si="19"/>
        <v>841107.76000000013</v>
      </c>
      <c r="BK222" s="75">
        <f t="shared" si="21"/>
        <v>2446962.67</v>
      </c>
      <c r="BL222" s="189">
        <v>15410</v>
      </c>
      <c r="BM222" s="189"/>
      <c r="BN222" s="189"/>
      <c r="BO222" s="189"/>
      <c r="BP222" s="191">
        <f t="shared" si="20"/>
        <v>3303480.43</v>
      </c>
      <c r="BQ222" s="246"/>
    </row>
    <row r="223" spans="3:69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H223" s="145">
        <v>38098</v>
      </c>
      <c r="BI223" s="77" t="s">
        <v>213</v>
      </c>
      <c r="BJ223" s="190">
        <f t="shared" si="19"/>
        <v>856517.76000000013</v>
      </c>
      <c r="BK223" s="75">
        <f t="shared" si="21"/>
        <v>2446962.67</v>
      </c>
      <c r="BL223" s="189">
        <v>21256.080000000002</v>
      </c>
      <c r="BM223" s="189"/>
      <c r="BN223" s="189"/>
      <c r="BO223" s="189"/>
      <c r="BP223" s="191">
        <f t="shared" si="20"/>
        <v>3324736.5100000002</v>
      </c>
      <c r="BQ223" s="246"/>
    </row>
    <row r="224" spans="3:69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H224" s="145">
        <v>38098</v>
      </c>
      <c r="BI224" s="77" t="s">
        <v>214</v>
      </c>
      <c r="BJ224" s="190">
        <f t="shared" si="19"/>
        <v>877773.84000000008</v>
      </c>
      <c r="BK224" s="75">
        <f t="shared" si="21"/>
        <v>2446962.67</v>
      </c>
      <c r="BL224" s="189"/>
      <c r="BM224" s="189">
        <v>1400</v>
      </c>
      <c r="BN224" s="189"/>
      <c r="BO224" s="189"/>
      <c r="BP224" s="191">
        <f t="shared" si="20"/>
        <v>3326136.51</v>
      </c>
      <c r="BQ224" s="246"/>
    </row>
    <row r="225" spans="3:69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-BO225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H225" s="145">
        <v>38101</v>
      </c>
      <c r="BI225" s="77" t="s">
        <v>215</v>
      </c>
      <c r="BJ225" s="190">
        <f t="shared" si="19"/>
        <v>877773.84000000008</v>
      </c>
      <c r="BK225" s="75">
        <f t="shared" si="21"/>
        <v>2448362.67</v>
      </c>
      <c r="BL225" s="189"/>
      <c r="BM225" s="189"/>
      <c r="BN225" s="189"/>
      <c r="BO225" s="189">
        <v>1800</v>
      </c>
      <c r="BP225" s="191">
        <f t="shared" si="20"/>
        <v>3324336.51</v>
      </c>
      <c r="BQ225" s="246"/>
    </row>
    <row r="226" spans="3:69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-BO226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H226" s="145">
        <v>38101</v>
      </c>
      <c r="BI226" s="77" t="s">
        <v>217</v>
      </c>
      <c r="BJ226" s="190">
        <f t="shared" si="19"/>
        <v>877773.84000000008</v>
      </c>
      <c r="BK226" s="75">
        <f t="shared" si="21"/>
        <v>2446562.67</v>
      </c>
      <c r="BL226" s="189"/>
      <c r="BM226" s="189"/>
      <c r="BN226" s="189"/>
      <c r="BO226" s="189">
        <v>622.65</v>
      </c>
      <c r="BP226" s="191">
        <f t="shared" si="20"/>
        <v>3323713.86</v>
      </c>
      <c r="BQ226" s="246"/>
    </row>
    <row r="227" spans="3:69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H227" s="145">
        <v>38106</v>
      </c>
      <c r="BI227" s="77" t="s">
        <v>220</v>
      </c>
      <c r="BJ227" s="190">
        <f t="shared" si="19"/>
        <v>877773.84000000008</v>
      </c>
      <c r="BK227" s="75">
        <f t="shared" si="21"/>
        <v>2445940.02</v>
      </c>
      <c r="BL227" s="189">
        <f>5434.23/2</f>
        <v>2717.1149999999998</v>
      </c>
      <c r="BM227" s="189">
        <f>5434.23/2</f>
        <v>2717.1149999999998</v>
      </c>
      <c r="BN227" s="189"/>
      <c r="BO227" s="189"/>
      <c r="BP227" s="191">
        <f t="shared" si="20"/>
        <v>3329148.0900000008</v>
      </c>
      <c r="BQ227" s="246"/>
    </row>
    <row r="228" spans="3:69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H228" s="145">
        <v>38112</v>
      </c>
      <c r="BI228" s="77" t="s">
        <v>219</v>
      </c>
      <c r="BJ228" s="190">
        <f t="shared" si="19"/>
        <v>880490.95500000007</v>
      </c>
      <c r="BK228" s="75">
        <f t="shared" si="21"/>
        <v>2448657.1350000002</v>
      </c>
      <c r="BL228" s="189"/>
      <c r="BM228" s="189">
        <v>3034.25</v>
      </c>
      <c r="BN228" s="189"/>
      <c r="BO228" s="189"/>
      <c r="BP228" s="191">
        <f t="shared" si="20"/>
        <v>3332182.3400000003</v>
      </c>
      <c r="BQ228" s="246"/>
    </row>
    <row r="229" spans="3:69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-BO229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H229" s="145">
        <v>38112</v>
      </c>
      <c r="BI229" s="77" t="s">
        <v>185</v>
      </c>
      <c r="BJ229" s="190">
        <f t="shared" si="19"/>
        <v>880490.95500000007</v>
      </c>
      <c r="BK229" s="75">
        <f t="shared" si="21"/>
        <v>2451691.3850000002</v>
      </c>
      <c r="BL229" s="189"/>
      <c r="BM229" s="189"/>
      <c r="BN229" s="189"/>
      <c r="BO229" s="189">
        <v>23519</v>
      </c>
      <c r="BP229" s="191">
        <f t="shared" si="20"/>
        <v>3308663.3400000003</v>
      </c>
      <c r="BQ229" s="246"/>
    </row>
    <row r="230" spans="3:69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H230" s="145">
        <v>38120</v>
      </c>
      <c r="BI230" s="77" t="s">
        <v>190</v>
      </c>
      <c r="BJ230" s="190">
        <f t="shared" si="19"/>
        <v>880490.95500000007</v>
      </c>
      <c r="BK230" s="75">
        <f t="shared" si="21"/>
        <v>2428172.3850000002</v>
      </c>
      <c r="BL230" s="189">
        <v>7274.66</v>
      </c>
      <c r="BM230" s="189"/>
      <c r="BN230" s="189"/>
      <c r="BO230" s="189"/>
      <c r="BP230" s="191">
        <f t="shared" si="20"/>
        <v>3315938.0000000005</v>
      </c>
      <c r="BQ230" s="246"/>
    </row>
    <row r="231" spans="3:69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H231" s="145">
        <v>38120</v>
      </c>
      <c r="BI231" s="77" t="s">
        <v>219</v>
      </c>
      <c r="BJ231" s="190">
        <f t="shared" si="19"/>
        <v>887765.61500000011</v>
      </c>
      <c r="BK231" s="75">
        <f t="shared" si="21"/>
        <v>2428172.3850000002</v>
      </c>
      <c r="BL231" s="189"/>
      <c r="BM231" s="189">
        <v>57</v>
      </c>
      <c r="BN231" s="189"/>
      <c r="BO231" s="189"/>
      <c r="BP231" s="191">
        <f t="shared" si="20"/>
        <v>3315995.0000000005</v>
      </c>
      <c r="BQ231" s="246"/>
    </row>
    <row r="232" spans="3:69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H232" s="145">
        <v>38120</v>
      </c>
      <c r="BI232" s="77" t="s">
        <v>214</v>
      </c>
      <c r="BJ232" s="190">
        <f t="shared" si="19"/>
        <v>887765.61500000011</v>
      </c>
      <c r="BK232" s="75">
        <f t="shared" si="21"/>
        <v>2428229.3850000002</v>
      </c>
      <c r="BL232" s="189"/>
      <c r="BM232" s="189">
        <v>450</v>
      </c>
      <c r="BN232" s="189"/>
      <c r="BO232" s="189"/>
      <c r="BP232" s="191">
        <f t="shared" si="20"/>
        <v>3316445.0000000005</v>
      </c>
      <c r="BQ232" s="246"/>
    </row>
    <row r="233" spans="3:69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-BO233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H233" s="145">
        <v>38133</v>
      </c>
      <c r="BI233" s="77" t="s">
        <v>202</v>
      </c>
      <c r="BJ233" s="190">
        <f t="shared" si="19"/>
        <v>887765.61500000011</v>
      </c>
      <c r="BK233" s="75">
        <f t="shared" si="21"/>
        <v>2428679.3850000002</v>
      </c>
      <c r="BL233" s="189"/>
      <c r="BM233" s="189"/>
      <c r="BN233" s="189"/>
      <c r="BO233" s="189">
        <v>700</v>
      </c>
      <c r="BP233" s="191">
        <f t="shared" si="20"/>
        <v>3315745.0000000005</v>
      </c>
      <c r="BQ233" s="246"/>
    </row>
    <row r="234" spans="3:69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-BO234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H234" s="145">
        <v>38133</v>
      </c>
      <c r="BI234" s="77" t="s">
        <v>210</v>
      </c>
      <c r="BJ234" s="190">
        <f t="shared" si="19"/>
        <v>887765.61500000011</v>
      </c>
      <c r="BK234" s="75">
        <f t="shared" si="21"/>
        <v>2427979.3850000002</v>
      </c>
      <c r="BL234" s="189"/>
      <c r="BM234" s="189"/>
      <c r="BN234" s="189"/>
      <c r="BO234" s="189">
        <v>6489.26</v>
      </c>
      <c r="BP234" s="191">
        <f t="shared" si="20"/>
        <v>3309255.7400000007</v>
      </c>
      <c r="BQ234" s="246"/>
    </row>
    <row r="235" spans="3:69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H235" s="145">
        <v>38137</v>
      </c>
      <c r="BI235" s="77" t="s">
        <v>221</v>
      </c>
      <c r="BJ235" s="190">
        <f t="shared" si="19"/>
        <v>887765.61500000011</v>
      </c>
      <c r="BK235" s="75">
        <f t="shared" si="21"/>
        <v>2421490.1250000005</v>
      </c>
      <c r="BL235" s="189">
        <f>4985.73/2</f>
        <v>2492.8649999999998</v>
      </c>
      <c r="BM235" s="189">
        <f>4985.73/2</f>
        <v>2492.8649999999998</v>
      </c>
      <c r="BN235" s="189"/>
      <c r="BO235" s="189"/>
      <c r="BP235" s="191">
        <f t="shared" si="20"/>
        <v>3314241.4700000011</v>
      </c>
      <c r="BQ235" s="246"/>
    </row>
    <row r="236" spans="3:69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-BO236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H236" s="145">
        <v>38142</v>
      </c>
      <c r="BI236" s="77" t="s">
        <v>218</v>
      </c>
      <c r="BJ236" s="190">
        <f t="shared" si="19"/>
        <v>890258.4800000001</v>
      </c>
      <c r="BK236" s="75">
        <f t="shared" si="21"/>
        <v>2423982.9900000007</v>
      </c>
      <c r="BL236" s="189"/>
      <c r="BM236" s="189"/>
      <c r="BN236" s="189"/>
      <c r="BO236" s="189">
        <v>2144</v>
      </c>
      <c r="BP236" s="191">
        <f t="shared" si="20"/>
        <v>3312097.4700000007</v>
      </c>
      <c r="BQ236" s="246"/>
    </row>
    <row r="237" spans="3:69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H237" s="145">
        <v>38154</v>
      </c>
      <c r="BI237" s="77" t="s">
        <v>219</v>
      </c>
      <c r="BJ237" s="190">
        <f t="shared" ref="BJ237:BJ268" si="22">SUM(BJ236+BL236-BN236)</f>
        <v>890258.4800000001</v>
      </c>
      <c r="BK237" s="75">
        <f t="shared" si="21"/>
        <v>2421838.9900000007</v>
      </c>
      <c r="BL237" s="189"/>
      <c r="BM237" s="189">
        <v>230.75</v>
      </c>
      <c r="BN237" s="189"/>
      <c r="BO237" s="189"/>
      <c r="BP237" s="191">
        <f t="shared" si="20"/>
        <v>3312328.2200000007</v>
      </c>
      <c r="BQ237" s="246"/>
    </row>
    <row r="238" spans="3:69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H238" s="145">
        <v>38160</v>
      </c>
      <c r="BI238" s="77" t="s">
        <v>219</v>
      </c>
      <c r="BJ238" s="190">
        <f t="shared" si="22"/>
        <v>890258.4800000001</v>
      </c>
      <c r="BK238" s="75">
        <f t="shared" si="21"/>
        <v>2422069.7400000007</v>
      </c>
      <c r="BL238" s="189"/>
      <c r="BM238" s="189">
        <v>667.15</v>
      </c>
      <c r="BN238" s="189"/>
      <c r="BO238" s="189"/>
      <c r="BP238" s="191">
        <f t="shared" si="20"/>
        <v>3312995.3700000006</v>
      </c>
      <c r="BQ238" s="246"/>
    </row>
    <row r="239" spans="3:69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H239" s="145">
        <v>38162</v>
      </c>
      <c r="BI239" s="77" t="s">
        <v>219</v>
      </c>
      <c r="BJ239" s="190">
        <f t="shared" si="22"/>
        <v>890258.4800000001</v>
      </c>
      <c r="BK239" s="75">
        <f t="shared" si="21"/>
        <v>2422736.8900000006</v>
      </c>
      <c r="BL239" s="189"/>
      <c r="BM239" s="189">
        <v>935.8</v>
      </c>
      <c r="BN239" s="189"/>
      <c r="BO239" s="189"/>
      <c r="BP239" s="191">
        <f t="shared" si="20"/>
        <v>3313931.1700000004</v>
      </c>
      <c r="BQ239" s="246"/>
    </row>
    <row r="240" spans="3:69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H240" s="145">
        <v>38167</v>
      </c>
      <c r="BI240" s="77" t="s">
        <v>219</v>
      </c>
      <c r="BJ240" s="190">
        <f t="shared" si="22"/>
        <v>890258.4800000001</v>
      </c>
      <c r="BK240" s="75">
        <f t="shared" si="21"/>
        <v>2423672.6900000004</v>
      </c>
      <c r="BL240" s="189"/>
      <c r="BM240" s="189">
        <v>87.6</v>
      </c>
      <c r="BN240" s="189"/>
      <c r="BO240" s="189"/>
      <c r="BP240" s="191">
        <f t="shared" si="20"/>
        <v>3314018.7700000005</v>
      </c>
      <c r="BQ240" s="246"/>
    </row>
    <row r="241" spans="3:69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H241" s="145">
        <v>38167</v>
      </c>
      <c r="BI241" s="77" t="s">
        <v>222</v>
      </c>
      <c r="BJ241" s="190">
        <f t="shared" si="22"/>
        <v>890258.4800000001</v>
      </c>
      <c r="BK241" s="75">
        <f t="shared" si="21"/>
        <v>2423760.2900000005</v>
      </c>
      <c r="BL241" s="189">
        <f>4641.1/2</f>
        <v>2320.5500000000002</v>
      </c>
      <c r="BM241" s="189">
        <f>4641.1/2</f>
        <v>2320.5500000000002</v>
      </c>
      <c r="BN241" s="189"/>
      <c r="BO241" s="189"/>
      <c r="BP241" s="191">
        <f t="shared" si="20"/>
        <v>3318659.87</v>
      </c>
      <c r="BQ241" s="246"/>
    </row>
    <row r="242" spans="3:69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H242" s="145">
        <v>38184</v>
      </c>
      <c r="BI242" s="77" t="s">
        <v>223</v>
      </c>
      <c r="BJ242" s="190">
        <f t="shared" si="22"/>
        <v>892579.03000000014</v>
      </c>
      <c r="BK242" s="75">
        <f t="shared" si="21"/>
        <v>2426080.8400000003</v>
      </c>
      <c r="BL242" s="189"/>
      <c r="BM242" s="189">
        <v>5150</v>
      </c>
      <c r="BN242" s="189"/>
      <c r="BO242" s="189"/>
      <c r="BP242" s="191">
        <f t="shared" si="20"/>
        <v>3323809.8700000006</v>
      </c>
      <c r="BQ242" s="246"/>
    </row>
    <row r="243" spans="3:69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H243" s="145">
        <v>38184</v>
      </c>
      <c r="BI243" s="77" t="s">
        <v>219</v>
      </c>
      <c r="BJ243" s="190">
        <f t="shared" si="22"/>
        <v>892579.03000000014</v>
      </c>
      <c r="BK243" s="75">
        <f t="shared" si="21"/>
        <v>2431230.8400000003</v>
      </c>
      <c r="BL243" s="189"/>
      <c r="BM243" s="189">
        <v>175.75</v>
      </c>
      <c r="BN243" s="189"/>
      <c r="BO243" s="189"/>
      <c r="BP243" s="191">
        <f t="shared" si="20"/>
        <v>3323985.6200000006</v>
      </c>
      <c r="BQ243" s="246"/>
    </row>
    <row r="244" spans="3:69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-BO244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H244" s="145">
        <v>38188</v>
      </c>
      <c r="BI244" s="77" t="s">
        <v>224</v>
      </c>
      <c r="BJ244" s="190">
        <f t="shared" si="22"/>
        <v>892579.03000000014</v>
      </c>
      <c r="BK244" s="75">
        <f t="shared" si="21"/>
        <v>2431406.5900000003</v>
      </c>
      <c r="BL244" s="189"/>
      <c r="BM244" s="189"/>
      <c r="BN244" s="189"/>
      <c r="BO244" s="189">
        <v>3762</v>
      </c>
      <c r="BP244" s="191">
        <f t="shared" si="20"/>
        <v>3320223.6200000006</v>
      </c>
      <c r="BQ244" s="246"/>
    </row>
    <row r="245" spans="3:69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-BO245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H245" s="145">
        <v>38188</v>
      </c>
      <c r="BI245" s="77" t="s">
        <v>223</v>
      </c>
      <c r="BJ245" s="190">
        <f t="shared" si="22"/>
        <v>892579.03000000014</v>
      </c>
      <c r="BK245" s="75">
        <f t="shared" si="21"/>
        <v>2427644.5900000003</v>
      </c>
      <c r="BL245" s="189"/>
      <c r="BM245" s="189"/>
      <c r="BN245" s="189"/>
      <c r="BO245" s="189">
        <v>300</v>
      </c>
      <c r="BP245" s="191">
        <f t="shared" si="20"/>
        <v>3319923.6200000006</v>
      </c>
      <c r="BQ245" s="246"/>
    </row>
    <row r="246" spans="3:69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-BO246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H246" s="145">
        <v>38196</v>
      </c>
      <c r="BI246" s="77" t="s">
        <v>225</v>
      </c>
      <c r="BJ246" s="190">
        <f t="shared" si="22"/>
        <v>892579.03000000014</v>
      </c>
      <c r="BK246" s="75">
        <f>SUM(BK245+BM245-BO245)</f>
        <v>2427344.5900000003</v>
      </c>
      <c r="BL246" s="189"/>
      <c r="BM246" s="189"/>
      <c r="BN246" s="189"/>
      <c r="BO246" s="189">
        <v>2056</v>
      </c>
      <c r="BP246" s="191">
        <f t="shared" si="20"/>
        <v>3317867.6200000006</v>
      </c>
      <c r="BQ246" s="246"/>
    </row>
    <row r="247" spans="3:69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H247" s="145">
        <v>38198</v>
      </c>
      <c r="BI247" s="77" t="s">
        <v>241</v>
      </c>
      <c r="BJ247" s="190">
        <f t="shared" si="22"/>
        <v>892579.03000000014</v>
      </c>
      <c r="BK247" s="75">
        <f t="shared" si="21"/>
        <v>2425288.5900000003</v>
      </c>
      <c r="BL247" s="189">
        <f>4871.47/2</f>
        <v>2435.7350000000001</v>
      </c>
      <c r="BM247" s="189">
        <f>4871.47/2</f>
        <v>2435.7350000000001</v>
      </c>
      <c r="BN247" s="189"/>
      <c r="BO247" s="189"/>
      <c r="BP247" s="191">
        <f t="shared" si="20"/>
        <v>3322739.0900000003</v>
      </c>
      <c r="BQ247" s="246"/>
    </row>
    <row r="248" spans="3:69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-BO248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H248" s="145">
        <v>38211</v>
      </c>
      <c r="BI248" s="77" t="s">
        <v>227</v>
      </c>
      <c r="BJ248" s="190">
        <f t="shared" si="22"/>
        <v>895014.76500000013</v>
      </c>
      <c r="BK248" s="75">
        <f>SUM(BK247+BM247-BO247)</f>
        <v>2427724.3250000002</v>
      </c>
      <c r="BL248" s="189"/>
      <c r="BM248" s="189"/>
      <c r="BN248" s="189"/>
      <c r="BO248" s="189">
        <v>28799.1</v>
      </c>
      <c r="BP248" s="191">
        <f t="shared" si="20"/>
        <v>3293939.99</v>
      </c>
      <c r="BQ248" s="246"/>
    </row>
    <row r="249" spans="3:69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-BO249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H249" s="145">
        <v>38211</v>
      </c>
      <c r="BI249" s="77" t="s">
        <v>228</v>
      </c>
      <c r="BJ249" s="190">
        <f t="shared" si="22"/>
        <v>895014.76500000013</v>
      </c>
      <c r="BK249" s="75">
        <f t="shared" si="21"/>
        <v>2398925.2250000001</v>
      </c>
      <c r="BL249" s="189"/>
      <c r="BM249" s="189"/>
      <c r="BN249" s="189"/>
      <c r="BO249" s="189">
        <v>697941</v>
      </c>
      <c r="BP249" s="191">
        <f t="shared" si="20"/>
        <v>2595998.9900000002</v>
      </c>
      <c r="BQ249" s="246"/>
    </row>
    <row r="250" spans="3:69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-BO250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H250" s="145">
        <v>38211</v>
      </c>
      <c r="BI250" s="77" t="s">
        <v>71</v>
      </c>
      <c r="BJ250" s="190">
        <f t="shared" si="22"/>
        <v>895014.76500000013</v>
      </c>
      <c r="BK250" s="75">
        <f t="shared" si="21"/>
        <v>1700984.2250000001</v>
      </c>
      <c r="BL250" s="189"/>
      <c r="BM250" s="189"/>
      <c r="BN250" s="189"/>
      <c r="BO250" s="189">
        <v>180</v>
      </c>
      <c r="BP250" s="191">
        <f t="shared" si="20"/>
        <v>2595818.9900000002</v>
      </c>
      <c r="BQ250" s="246"/>
    </row>
    <row r="251" spans="3:69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-BO251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H251" s="145">
        <v>38211</v>
      </c>
      <c r="BI251" s="77" t="s">
        <v>210</v>
      </c>
      <c r="BJ251" s="190">
        <f t="shared" si="22"/>
        <v>895014.76500000013</v>
      </c>
      <c r="BK251" s="75">
        <f t="shared" si="21"/>
        <v>1700804.2250000001</v>
      </c>
      <c r="BL251" s="189"/>
      <c r="BM251" s="189"/>
      <c r="BN251" s="189"/>
      <c r="BO251" s="189">
        <v>26914.62</v>
      </c>
      <c r="BP251" s="191">
        <f t="shared" si="20"/>
        <v>2568904.37</v>
      </c>
      <c r="BQ251" s="246"/>
    </row>
    <row r="252" spans="3:69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H252" s="145">
        <v>38220</v>
      </c>
      <c r="BI252" s="77" t="s">
        <v>235</v>
      </c>
      <c r="BJ252" s="190">
        <f t="shared" si="22"/>
        <v>895014.76500000013</v>
      </c>
      <c r="BK252" s="75">
        <f t="shared" si="21"/>
        <v>1673889.605</v>
      </c>
      <c r="BL252" s="189">
        <v>87378.64</v>
      </c>
      <c r="BM252" s="189"/>
      <c r="BN252" s="189"/>
      <c r="BO252" s="189"/>
      <c r="BP252" s="191">
        <f t="shared" si="20"/>
        <v>2656283.0100000002</v>
      </c>
      <c r="BQ252" s="246"/>
    </row>
    <row r="253" spans="3:69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-BO253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H253" s="145">
        <v>38225</v>
      </c>
      <c r="BI253" s="77" t="s">
        <v>225</v>
      </c>
      <c r="BJ253" s="190">
        <f t="shared" si="22"/>
        <v>982393.40500000014</v>
      </c>
      <c r="BK253" s="75">
        <f t="shared" si="21"/>
        <v>1673889.605</v>
      </c>
      <c r="BL253" s="189"/>
      <c r="BM253" s="189"/>
      <c r="BN253" s="189"/>
      <c r="BO253" s="189">
        <v>88978</v>
      </c>
      <c r="BP253" s="191">
        <f t="shared" si="20"/>
        <v>2567305.0100000002</v>
      </c>
      <c r="BQ253" s="246"/>
    </row>
    <row r="254" spans="3:69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-BO254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H254" s="145">
        <v>38225</v>
      </c>
      <c r="BI254" s="77" t="s">
        <v>227</v>
      </c>
      <c r="BJ254" s="190">
        <f t="shared" si="22"/>
        <v>982393.40500000014</v>
      </c>
      <c r="BK254" s="75">
        <f t="shared" si="21"/>
        <v>1584911.605</v>
      </c>
      <c r="BL254" s="189"/>
      <c r="BM254" s="189"/>
      <c r="BN254" s="189"/>
      <c r="BO254" s="189">
        <v>16556.939999999999</v>
      </c>
      <c r="BP254" s="191">
        <f t="shared" si="20"/>
        <v>2550748.0700000003</v>
      </c>
      <c r="BQ254" s="246"/>
    </row>
    <row r="255" spans="3:69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-BO255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H255" s="145">
        <v>38225</v>
      </c>
      <c r="BI255" s="77" t="s">
        <v>210</v>
      </c>
      <c r="BJ255" s="190">
        <f t="shared" si="22"/>
        <v>982393.40500000014</v>
      </c>
      <c r="BK255" s="75">
        <f t="shared" si="21"/>
        <v>1568354.665</v>
      </c>
      <c r="BL255" s="189"/>
      <c r="BM255" s="189"/>
      <c r="BN255" s="189"/>
      <c r="BO255" s="189">
        <v>12000</v>
      </c>
      <c r="BP255" s="191">
        <f t="shared" si="20"/>
        <v>2538748.0700000003</v>
      </c>
      <c r="BQ255" s="246"/>
    </row>
    <row r="256" spans="3:69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-BO256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H256" s="145">
        <v>38225</v>
      </c>
      <c r="BI256" s="77" t="s">
        <v>236</v>
      </c>
      <c r="BJ256" s="190">
        <f t="shared" si="22"/>
        <v>982393.40500000014</v>
      </c>
      <c r="BK256" s="75">
        <f t="shared" si="21"/>
        <v>1556354.665</v>
      </c>
      <c r="BL256" s="189"/>
      <c r="BM256" s="189"/>
      <c r="BN256" s="189"/>
      <c r="BO256" s="189">
        <v>16195.5</v>
      </c>
      <c r="BP256" s="191">
        <f t="shared" si="20"/>
        <v>2522552.5700000003</v>
      </c>
      <c r="BQ256" s="246"/>
    </row>
    <row r="257" spans="3:69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H257" s="145">
        <v>38228</v>
      </c>
      <c r="BI257" s="77" t="s">
        <v>242</v>
      </c>
      <c r="BJ257" s="190">
        <f t="shared" si="22"/>
        <v>982393.40500000014</v>
      </c>
      <c r="BK257" s="75">
        <f t="shared" si="21"/>
        <v>1540159.165</v>
      </c>
      <c r="BL257" s="189">
        <f>4385/2</f>
        <v>2192.5</v>
      </c>
      <c r="BM257" s="189">
        <f>4385/2</f>
        <v>2192.5</v>
      </c>
      <c r="BN257" s="189"/>
      <c r="BO257" s="189"/>
      <c r="BP257" s="191">
        <f t="shared" si="20"/>
        <v>2526937.5700000003</v>
      </c>
      <c r="BQ257" s="246"/>
    </row>
    <row r="258" spans="3:69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H258" s="145">
        <v>38233</v>
      </c>
      <c r="BI258" s="77" t="s">
        <v>219</v>
      </c>
      <c r="BJ258" s="190">
        <f t="shared" si="22"/>
        <v>984585.90500000014</v>
      </c>
      <c r="BK258" s="75">
        <f t="shared" si="21"/>
        <v>1542351.665</v>
      </c>
      <c r="BL258" s="189"/>
      <c r="BM258" s="189">
        <v>117.8</v>
      </c>
      <c r="BN258" s="189"/>
      <c r="BO258" s="189"/>
      <c r="BP258" s="191">
        <f t="shared" si="20"/>
        <v>2527055.37</v>
      </c>
      <c r="BQ258" s="246"/>
    </row>
    <row r="259" spans="3:69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H259" s="145">
        <v>38244</v>
      </c>
      <c r="BI259" s="77" t="s">
        <v>237</v>
      </c>
      <c r="BJ259" s="190">
        <f t="shared" si="22"/>
        <v>984585.90500000014</v>
      </c>
      <c r="BK259" s="75">
        <f t="shared" si="21"/>
        <v>1542469.4650000001</v>
      </c>
      <c r="BL259" s="189"/>
      <c r="BM259" s="189">
        <v>1366.38</v>
      </c>
      <c r="BN259" s="189"/>
      <c r="BO259" s="189"/>
      <c r="BP259" s="191">
        <f t="shared" si="20"/>
        <v>2528421.75</v>
      </c>
      <c r="BQ259" s="246"/>
    </row>
    <row r="260" spans="3:69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-BO260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H260" s="145">
        <v>38234</v>
      </c>
      <c r="BI260" s="77" t="s">
        <v>71</v>
      </c>
      <c r="BJ260" s="190">
        <f t="shared" si="22"/>
        <v>984585.90500000014</v>
      </c>
      <c r="BK260" s="75">
        <f t="shared" si="21"/>
        <v>1543835.845</v>
      </c>
      <c r="BL260" s="189"/>
      <c r="BM260" s="189"/>
      <c r="BN260" s="189"/>
      <c r="BO260" s="189">
        <v>2802.6</v>
      </c>
      <c r="BP260" s="191">
        <f t="shared" si="20"/>
        <v>2525619.15</v>
      </c>
      <c r="BQ260" s="246"/>
    </row>
    <row r="261" spans="3:69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-BO261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H261" s="145">
        <v>38239</v>
      </c>
      <c r="BI261" s="77" t="s">
        <v>228</v>
      </c>
      <c r="BJ261" s="190">
        <f t="shared" si="22"/>
        <v>984585.90500000014</v>
      </c>
      <c r="BK261" s="75">
        <f t="shared" si="21"/>
        <v>1541033.2449999999</v>
      </c>
      <c r="BL261" s="189"/>
      <c r="BM261" s="189"/>
      <c r="BN261" s="189"/>
      <c r="BO261" s="189">
        <v>154683</v>
      </c>
      <c r="BP261" s="191">
        <f t="shared" si="20"/>
        <v>2370936.15</v>
      </c>
      <c r="BQ261" s="246"/>
    </row>
    <row r="262" spans="3:69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-BO262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H262" s="145">
        <v>38241</v>
      </c>
      <c r="BI262" s="77" t="s">
        <v>238</v>
      </c>
      <c r="BJ262" s="190">
        <f t="shared" si="22"/>
        <v>984585.90500000014</v>
      </c>
      <c r="BK262" s="75">
        <f t="shared" si="21"/>
        <v>1386350.2449999999</v>
      </c>
      <c r="BL262" s="189"/>
      <c r="BM262" s="189"/>
      <c r="BN262" s="189"/>
      <c r="BO262" s="189">
        <v>7700</v>
      </c>
      <c r="BP262" s="191">
        <f t="shared" si="20"/>
        <v>2363236.15</v>
      </c>
      <c r="BQ262" s="246"/>
    </row>
    <row r="263" spans="3:69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-BO263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H263" s="145">
        <v>38253</v>
      </c>
      <c r="BI263" s="77" t="s">
        <v>236</v>
      </c>
      <c r="BJ263" s="190">
        <f t="shared" si="22"/>
        <v>984585.90500000014</v>
      </c>
      <c r="BK263" s="75">
        <f t="shared" si="21"/>
        <v>1378650.2449999999</v>
      </c>
      <c r="BL263" s="189"/>
      <c r="BM263" s="189"/>
      <c r="BN263" s="189"/>
      <c r="BO263" s="189">
        <v>1561.5</v>
      </c>
      <c r="BP263" s="191">
        <f t="shared" si="20"/>
        <v>2361674.65</v>
      </c>
      <c r="BQ263" s="246"/>
    </row>
    <row r="264" spans="3:69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-BO264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H264" s="145">
        <v>38251</v>
      </c>
      <c r="BI264" s="77" t="s">
        <v>207</v>
      </c>
      <c r="BJ264" s="190">
        <f t="shared" si="22"/>
        <v>984585.90500000014</v>
      </c>
      <c r="BK264" s="75">
        <f t="shared" si="21"/>
        <v>1377088.7449999999</v>
      </c>
      <c r="BL264" s="189"/>
      <c r="BM264" s="189"/>
      <c r="BN264" s="189"/>
      <c r="BO264" s="189">
        <v>475</v>
      </c>
      <c r="BP264" s="191">
        <f t="shared" si="20"/>
        <v>2361199.65</v>
      </c>
      <c r="BQ264" s="246"/>
    </row>
    <row r="265" spans="3:69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-BO265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H265" s="145">
        <v>38251</v>
      </c>
      <c r="BI265" s="77" t="s">
        <v>210</v>
      </c>
      <c r="BJ265" s="190">
        <f t="shared" si="22"/>
        <v>984585.90500000014</v>
      </c>
      <c r="BK265" s="75">
        <f t="shared" si="21"/>
        <v>1376613.7449999999</v>
      </c>
      <c r="BL265" s="189"/>
      <c r="BM265" s="189"/>
      <c r="BN265" s="189"/>
      <c r="BO265" s="189">
        <v>13339.52</v>
      </c>
      <c r="BP265" s="191">
        <f t="shared" si="20"/>
        <v>2347860.13</v>
      </c>
      <c r="BQ265" s="246"/>
    </row>
    <row r="266" spans="3:69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H266" s="145">
        <v>38259</v>
      </c>
      <c r="BI266" s="77" t="s">
        <v>243</v>
      </c>
      <c r="BJ266" s="190">
        <f t="shared" si="22"/>
        <v>984585.90500000014</v>
      </c>
      <c r="BK266" s="75">
        <f t="shared" si="21"/>
        <v>1363274.2249999999</v>
      </c>
      <c r="BL266" s="189">
        <f>3475/2</f>
        <v>1737.5</v>
      </c>
      <c r="BM266" s="189">
        <f>3475.12/2</f>
        <v>1737.56</v>
      </c>
      <c r="BN266" s="189"/>
      <c r="BO266" s="189"/>
      <c r="BP266" s="191">
        <f t="shared" si="20"/>
        <v>2351335.19</v>
      </c>
      <c r="BQ266" s="246"/>
    </row>
    <row r="267" spans="3:69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-BO267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H267" s="145">
        <v>38274</v>
      </c>
      <c r="BI267" s="77" t="s">
        <v>224</v>
      </c>
      <c r="BJ267" s="190">
        <f t="shared" si="22"/>
        <v>986323.40500000014</v>
      </c>
      <c r="BK267" s="75">
        <f t="shared" si="21"/>
        <v>1365011.7849999999</v>
      </c>
      <c r="BL267" s="189"/>
      <c r="BM267" s="189"/>
      <c r="BN267" s="189"/>
      <c r="BO267" s="189">
        <v>7645.5</v>
      </c>
      <c r="BP267" s="191">
        <f t="shared" si="20"/>
        <v>2343689.69</v>
      </c>
      <c r="BQ267" s="246"/>
    </row>
    <row r="268" spans="3:69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-BO268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H268" s="145">
        <v>38274</v>
      </c>
      <c r="BI268" s="77" t="s">
        <v>227</v>
      </c>
      <c r="BJ268" s="190">
        <f t="shared" si="22"/>
        <v>986323.40500000014</v>
      </c>
      <c r="BK268" s="75">
        <f t="shared" si="21"/>
        <v>1357366.2849999999</v>
      </c>
      <c r="BL268" s="189"/>
      <c r="BM268" s="189"/>
      <c r="BN268" s="189"/>
      <c r="BO268" s="189">
        <v>16653.96</v>
      </c>
      <c r="BP268" s="191">
        <f t="shared" si="20"/>
        <v>2327035.73</v>
      </c>
      <c r="BQ268" s="246"/>
    </row>
    <row r="269" spans="3:69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-BO269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H269" s="145">
        <v>38274</v>
      </c>
      <c r="BI269" s="77" t="s">
        <v>71</v>
      </c>
      <c r="BJ269" s="190">
        <f t="shared" ref="BJ269:BK318" si="23">SUM(BJ268+BL268-BN268)</f>
        <v>986323.40500000014</v>
      </c>
      <c r="BK269" s="75">
        <f t="shared" si="21"/>
        <v>1340712.325</v>
      </c>
      <c r="BL269" s="189"/>
      <c r="BM269" s="189"/>
      <c r="BN269" s="189"/>
      <c r="BO269" s="189">
        <v>5339.7</v>
      </c>
      <c r="BP269" s="191">
        <f t="shared" si="20"/>
        <v>2321696.0299999998</v>
      </c>
      <c r="BQ269" s="246"/>
    </row>
    <row r="270" spans="3:69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-BO270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H270" s="145">
        <v>38274</v>
      </c>
      <c r="BI270" s="77" t="s">
        <v>227</v>
      </c>
      <c r="BJ270" s="190">
        <f t="shared" si="23"/>
        <v>986323.40500000014</v>
      </c>
      <c r="BK270" s="75">
        <f t="shared" si="21"/>
        <v>1335372.625</v>
      </c>
      <c r="BL270" s="189"/>
      <c r="BM270" s="189"/>
      <c r="BN270" s="189"/>
      <c r="BO270" s="189">
        <v>20475</v>
      </c>
      <c r="BP270" s="191">
        <f t="shared" si="20"/>
        <v>2301221.0300000003</v>
      </c>
      <c r="BQ270" s="246"/>
    </row>
    <row r="271" spans="3:69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-BO271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H271" s="145">
        <v>38276</v>
      </c>
      <c r="BI271" s="77" t="s">
        <v>240</v>
      </c>
      <c r="BJ271" s="190">
        <f t="shared" si="23"/>
        <v>986323.40500000014</v>
      </c>
      <c r="BK271" s="75">
        <f t="shared" si="21"/>
        <v>1314897.625</v>
      </c>
      <c r="BL271" s="189"/>
      <c r="BM271" s="189"/>
      <c r="BN271" s="189"/>
      <c r="BO271" s="189">
        <v>30046</v>
      </c>
      <c r="BP271" s="191">
        <f t="shared" si="20"/>
        <v>2271175.0300000003</v>
      </c>
      <c r="BQ271" s="246"/>
    </row>
    <row r="272" spans="3:69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H272" s="145">
        <v>38279</v>
      </c>
      <c r="BI272" s="77" t="s">
        <v>219</v>
      </c>
      <c r="BJ272" s="190">
        <f t="shared" si="23"/>
        <v>986323.40500000014</v>
      </c>
      <c r="BK272" s="75">
        <f t="shared" si="21"/>
        <v>1284851.625</v>
      </c>
      <c r="BL272" s="189"/>
      <c r="BM272" s="189">
        <v>23.5</v>
      </c>
      <c r="BN272" s="189"/>
      <c r="BO272" s="189"/>
      <c r="BP272" s="191">
        <f t="shared" si="20"/>
        <v>2271198.5300000003</v>
      </c>
      <c r="BQ272" s="246"/>
    </row>
    <row r="273" spans="3:69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H273" s="145">
        <v>38279</v>
      </c>
      <c r="BI273" s="77" t="s">
        <v>48</v>
      </c>
      <c r="BJ273" s="190">
        <f t="shared" si="23"/>
        <v>986323.40500000014</v>
      </c>
      <c r="BK273" s="75">
        <f t="shared" si="21"/>
        <v>1284875.125</v>
      </c>
      <c r="BL273" s="189"/>
      <c r="BM273" s="189">
        <v>100</v>
      </c>
      <c r="BN273" s="189"/>
      <c r="BO273" s="189"/>
      <c r="BP273" s="191">
        <f t="shared" si="20"/>
        <v>2271298.5300000003</v>
      </c>
      <c r="BQ273" s="246"/>
    </row>
    <row r="274" spans="3:69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-BO274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H274" s="145">
        <v>38288</v>
      </c>
      <c r="BI274" s="77" t="s">
        <v>210</v>
      </c>
      <c r="BJ274" s="190">
        <f t="shared" si="23"/>
        <v>986323.40500000014</v>
      </c>
      <c r="BK274" s="75">
        <f t="shared" si="21"/>
        <v>1284975.125</v>
      </c>
      <c r="BL274" s="189"/>
      <c r="BM274" s="189"/>
      <c r="BN274" s="189"/>
      <c r="BO274" s="189">
        <v>13938.68</v>
      </c>
      <c r="BP274" s="191">
        <f t="shared" si="20"/>
        <v>2257359.85</v>
      </c>
      <c r="BQ274" s="246"/>
    </row>
    <row r="275" spans="3:69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H275" s="174" t="s">
        <v>263</v>
      </c>
      <c r="BI275" s="77" t="s">
        <v>264</v>
      </c>
      <c r="BJ275" s="190">
        <f t="shared" si="23"/>
        <v>986323.40500000014</v>
      </c>
      <c r="BK275" s="75">
        <f t="shared" si="21"/>
        <v>1271036.4450000001</v>
      </c>
      <c r="BL275" s="189">
        <f>2885.05/2</f>
        <v>1442.5250000000001</v>
      </c>
      <c r="BM275" s="189">
        <f>2885.05/2</f>
        <v>1442.5250000000001</v>
      </c>
      <c r="BN275" s="189"/>
      <c r="BO275" s="189"/>
      <c r="BP275" s="191">
        <f t="shared" si="20"/>
        <v>2260244.9</v>
      </c>
      <c r="BQ275" s="246"/>
    </row>
    <row r="276" spans="3:69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-BO276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H276" s="145">
        <v>38300</v>
      </c>
      <c r="BI276" s="77" t="s">
        <v>228</v>
      </c>
      <c r="BJ276" s="190">
        <f t="shared" si="23"/>
        <v>987765.93000000017</v>
      </c>
      <c r="BK276" s="75">
        <f t="shared" si="21"/>
        <v>1272478.97</v>
      </c>
      <c r="BL276" s="189"/>
      <c r="BM276" s="189"/>
      <c r="BN276" s="189"/>
      <c r="BO276" s="189">
        <v>18180</v>
      </c>
      <c r="BP276" s="191">
        <f t="shared" si="20"/>
        <v>2242064.9000000004</v>
      </c>
      <c r="BQ276" s="246"/>
    </row>
    <row r="277" spans="3:69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-BO277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H277" s="145">
        <v>38300</v>
      </c>
      <c r="BI277" s="77" t="s">
        <v>227</v>
      </c>
      <c r="BJ277" s="190">
        <f t="shared" si="23"/>
        <v>987765.93000000017</v>
      </c>
      <c r="BK277" s="75">
        <f t="shared" si="21"/>
        <v>1254298.97</v>
      </c>
      <c r="BL277" s="189"/>
      <c r="BM277" s="189"/>
      <c r="BN277" s="189"/>
      <c r="BO277" s="189">
        <v>3564</v>
      </c>
      <c r="BP277" s="191">
        <f t="shared" si="20"/>
        <v>2238500.9000000004</v>
      </c>
      <c r="BQ277" s="246"/>
    </row>
    <row r="278" spans="3:69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-BO278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H278" s="145">
        <v>38300</v>
      </c>
      <c r="BI278" s="77" t="s">
        <v>227</v>
      </c>
      <c r="BJ278" s="190">
        <f t="shared" si="23"/>
        <v>987765.93000000017</v>
      </c>
      <c r="BK278" s="75">
        <f t="shared" si="21"/>
        <v>1250734.97</v>
      </c>
      <c r="BL278" s="189"/>
      <c r="BM278" s="189"/>
      <c r="BN278" s="189"/>
      <c r="BO278" s="189">
        <v>9561</v>
      </c>
      <c r="BP278" s="191">
        <f t="shared" si="20"/>
        <v>2228939.9000000004</v>
      </c>
      <c r="BQ278" s="246"/>
    </row>
    <row r="279" spans="3:69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H279" s="145">
        <v>38315</v>
      </c>
      <c r="BI279" s="77" t="s">
        <v>260</v>
      </c>
      <c r="BJ279" s="190">
        <f t="shared" si="23"/>
        <v>987765.93000000017</v>
      </c>
      <c r="BK279" s="75">
        <f t="shared" si="21"/>
        <v>1241173.97</v>
      </c>
      <c r="BL279" s="189">
        <v>131067.96</v>
      </c>
      <c r="BM279" s="189"/>
      <c r="BN279" s="189"/>
      <c r="BO279" s="189"/>
      <c r="BP279" s="191">
        <f t="shared" si="20"/>
        <v>2360007.8600000003</v>
      </c>
      <c r="BQ279" s="246"/>
    </row>
    <row r="280" spans="3:69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-BO280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H280" s="145">
        <v>38315</v>
      </c>
      <c r="BI280" s="77" t="s">
        <v>210</v>
      </c>
      <c r="BJ280" s="190">
        <f t="shared" si="23"/>
        <v>1118833.8900000001</v>
      </c>
      <c r="BK280" s="75">
        <f t="shared" si="21"/>
        <v>1241173.97</v>
      </c>
      <c r="BL280" s="189"/>
      <c r="BM280" s="189"/>
      <c r="BN280" s="189"/>
      <c r="BO280" s="189">
        <v>1037.45</v>
      </c>
      <c r="BP280" s="191">
        <f t="shared" si="20"/>
        <v>2358970.41</v>
      </c>
      <c r="BQ280" s="246"/>
    </row>
    <row r="281" spans="3:69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H281" s="174">
        <v>38320</v>
      </c>
      <c r="BI281" s="77" t="s">
        <v>265</v>
      </c>
      <c r="BJ281" s="190">
        <f t="shared" si="23"/>
        <v>1118833.8900000001</v>
      </c>
      <c r="BK281" s="75">
        <f t="shared" si="21"/>
        <v>1240136.52</v>
      </c>
      <c r="BL281" s="189">
        <f>2389.1/2</f>
        <v>1194.55</v>
      </c>
      <c r="BM281" s="189">
        <f>2389.1/2</f>
        <v>1194.55</v>
      </c>
      <c r="BN281" s="189"/>
      <c r="BO281" s="189"/>
      <c r="BP281" s="191">
        <f t="shared" si="20"/>
        <v>2361359.5099999998</v>
      </c>
      <c r="BQ281" s="246"/>
    </row>
    <row r="282" spans="3:69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-BO282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H282" s="145">
        <v>38330</v>
      </c>
      <c r="BI282" s="77" t="s">
        <v>261</v>
      </c>
      <c r="BJ282" s="190">
        <f t="shared" si="23"/>
        <v>1120028.4400000002</v>
      </c>
      <c r="BK282" s="75">
        <f t="shared" si="21"/>
        <v>1241331.07</v>
      </c>
      <c r="BL282" s="189"/>
      <c r="BM282" s="189"/>
      <c r="BN282" s="189"/>
      <c r="BO282" s="189">
        <v>13300</v>
      </c>
      <c r="BP282" s="191">
        <f t="shared" si="20"/>
        <v>2348059.5100000002</v>
      </c>
      <c r="BQ282" s="246"/>
    </row>
    <row r="283" spans="3:69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-BO283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H283" s="145">
        <v>38330</v>
      </c>
      <c r="BI283" s="77" t="s">
        <v>261</v>
      </c>
      <c r="BJ283" s="190">
        <f t="shared" si="23"/>
        <v>1120028.4400000002</v>
      </c>
      <c r="BK283" s="75">
        <f t="shared" si="21"/>
        <v>1228031.07</v>
      </c>
      <c r="BL283" s="189"/>
      <c r="BM283" s="189"/>
      <c r="BN283" s="189"/>
      <c r="BO283" s="189">
        <v>6000</v>
      </c>
      <c r="BP283" s="191">
        <f t="shared" si="20"/>
        <v>2342059.5100000002</v>
      </c>
      <c r="BQ283" s="246"/>
    </row>
    <row r="284" spans="3:69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-BO284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H284" s="145">
        <v>38330</v>
      </c>
      <c r="BI284" s="77" t="s">
        <v>261</v>
      </c>
      <c r="BJ284" s="190">
        <f t="shared" si="23"/>
        <v>1120028.4400000002</v>
      </c>
      <c r="BK284" s="75">
        <f t="shared" si="21"/>
        <v>1222031.07</v>
      </c>
      <c r="BL284" s="189"/>
      <c r="BM284" s="189"/>
      <c r="BN284" s="189"/>
      <c r="BO284" s="189">
        <v>45000</v>
      </c>
      <c r="BP284" s="191">
        <f t="shared" si="20"/>
        <v>2297059.5100000002</v>
      </c>
      <c r="BQ284" s="246"/>
    </row>
    <row r="285" spans="3:69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-BO285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H285" s="145">
        <v>38330</v>
      </c>
      <c r="BI285" s="77" t="s">
        <v>224</v>
      </c>
      <c r="BJ285" s="190">
        <f t="shared" si="23"/>
        <v>1120028.4400000002</v>
      </c>
      <c r="BK285" s="75">
        <f t="shared" si="21"/>
        <v>1177031.07</v>
      </c>
      <c r="BL285" s="189"/>
      <c r="BM285" s="189"/>
      <c r="BN285" s="189"/>
      <c r="BO285" s="189">
        <v>12631.5</v>
      </c>
      <c r="BP285" s="191">
        <f t="shared" si="20"/>
        <v>2284428.0100000002</v>
      </c>
      <c r="BQ285" s="246"/>
    </row>
    <row r="286" spans="3:69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H286" s="145">
        <v>38343</v>
      </c>
      <c r="BI286" s="77" t="s">
        <v>262</v>
      </c>
      <c r="BJ286" s="190">
        <f t="shared" si="23"/>
        <v>1120028.4400000002</v>
      </c>
      <c r="BK286" s="75">
        <f t="shared" si="21"/>
        <v>1164399.57</v>
      </c>
      <c r="BL286" s="189">
        <v>6165.31</v>
      </c>
      <c r="BM286" s="189"/>
      <c r="BN286" s="189"/>
      <c r="BO286" s="189"/>
      <c r="BP286" s="191">
        <f t="shared" si="20"/>
        <v>2290593.3200000003</v>
      </c>
      <c r="BQ286" s="246"/>
    </row>
    <row r="287" spans="3:69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H287" s="145">
        <v>38343</v>
      </c>
      <c r="BI287" s="77" t="s">
        <v>190</v>
      </c>
      <c r="BJ287" s="190">
        <f t="shared" si="23"/>
        <v>1126193.7500000002</v>
      </c>
      <c r="BK287" s="75">
        <f t="shared" si="23"/>
        <v>1164399.57</v>
      </c>
      <c r="BL287" s="189">
        <v>47730.35</v>
      </c>
      <c r="BM287" s="189"/>
      <c r="BN287" s="189"/>
      <c r="BO287" s="189"/>
      <c r="BP287" s="191">
        <f t="shared" si="20"/>
        <v>2338323.6700000004</v>
      </c>
      <c r="BQ287" s="246"/>
    </row>
    <row r="288" spans="3:69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H288" s="174" t="s">
        <v>266</v>
      </c>
      <c r="BI288" s="77" t="s">
        <v>267</v>
      </c>
      <c r="BJ288" s="190">
        <f t="shared" si="23"/>
        <v>1173924.1000000003</v>
      </c>
      <c r="BK288" s="75">
        <f t="shared" si="23"/>
        <v>1164399.57</v>
      </c>
      <c r="BL288" s="189">
        <f>11626.12/2</f>
        <v>5813.06</v>
      </c>
      <c r="BM288" s="189">
        <f>11626.12/2</f>
        <v>5813.06</v>
      </c>
      <c r="BN288" s="189"/>
      <c r="BO288" s="189"/>
      <c r="BP288" s="191">
        <f t="shared" si="20"/>
        <v>2349949.7900000005</v>
      </c>
      <c r="BQ288" s="246"/>
    </row>
    <row r="289" spans="3:69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-BO289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H289" s="174">
        <v>38363</v>
      </c>
      <c r="BI289" s="77" t="s">
        <v>210</v>
      </c>
      <c r="BJ289" s="190">
        <f t="shared" si="23"/>
        <v>1179737.1600000004</v>
      </c>
      <c r="BK289" s="75">
        <f t="shared" si="23"/>
        <v>1170212.6300000001</v>
      </c>
      <c r="BL289" s="189"/>
      <c r="BM289" s="189"/>
      <c r="BN289" s="189"/>
      <c r="BO289" s="189">
        <v>7500</v>
      </c>
      <c r="BP289" s="191">
        <f t="shared" si="20"/>
        <v>2342449.7900000005</v>
      </c>
      <c r="BQ289" s="246"/>
    </row>
    <row r="290" spans="3:69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H290" s="174">
        <v>38371</v>
      </c>
      <c r="BI290" s="77" t="s">
        <v>27</v>
      </c>
      <c r="BJ290" s="190">
        <f t="shared" si="23"/>
        <v>1179737.1600000004</v>
      </c>
      <c r="BK290" s="75">
        <f t="shared" si="23"/>
        <v>1162712.6300000001</v>
      </c>
      <c r="BL290" s="189">
        <v>6693.18</v>
      </c>
      <c r="BM290" s="189"/>
      <c r="BN290" s="189"/>
      <c r="BO290" s="189"/>
      <c r="BP290" s="191">
        <f t="shared" si="20"/>
        <v>2349142.9700000007</v>
      </c>
      <c r="BQ290" s="246"/>
    </row>
    <row r="291" spans="3:69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H291" s="174">
        <v>38371</v>
      </c>
      <c r="BI291" s="77" t="s">
        <v>193</v>
      </c>
      <c r="BJ291" s="190">
        <f t="shared" si="23"/>
        <v>1186430.3400000003</v>
      </c>
      <c r="BK291" s="75">
        <f t="shared" si="23"/>
        <v>1162712.6300000001</v>
      </c>
      <c r="BL291" s="189">
        <v>5777.91</v>
      </c>
      <c r="BM291" s="189"/>
      <c r="BN291" s="189"/>
      <c r="BO291" s="189"/>
      <c r="BP291" s="191">
        <f t="shared" si="20"/>
        <v>2354920.8800000008</v>
      </c>
      <c r="BQ291" s="246"/>
    </row>
    <row r="292" spans="3:69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H292" s="174">
        <v>38381</v>
      </c>
      <c r="BI292" s="77" t="s">
        <v>274</v>
      </c>
      <c r="BJ292" s="190">
        <f t="shared" si="23"/>
        <v>1192208.2500000002</v>
      </c>
      <c r="BK292" s="75">
        <f t="shared" si="23"/>
        <v>1162712.6300000001</v>
      </c>
      <c r="BL292" s="189">
        <f>7372.79/2</f>
        <v>3686.395</v>
      </c>
      <c r="BM292" s="189">
        <f>7372.79/2</f>
        <v>3686.395</v>
      </c>
      <c r="BN292" s="189"/>
      <c r="BO292" s="189"/>
      <c r="BP292" s="191">
        <f t="shared" si="20"/>
        <v>2362293.6700000004</v>
      </c>
      <c r="BQ292" s="246"/>
    </row>
    <row r="293" spans="3:69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-BO293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H293" s="174">
        <v>38398</v>
      </c>
      <c r="BI293" s="77" t="s">
        <v>275</v>
      </c>
      <c r="BJ293" s="190">
        <f t="shared" si="23"/>
        <v>1195894.6450000003</v>
      </c>
      <c r="BK293" s="75">
        <f t="shared" si="23"/>
        <v>1166399.0250000001</v>
      </c>
      <c r="BL293" s="189"/>
      <c r="BM293" s="189"/>
      <c r="BN293" s="189"/>
      <c r="BO293" s="189">
        <v>198</v>
      </c>
      <c r="BP293" s="191">
        <f t="shared" si="20"/>
        <v>2362095.6700000004</v>
      </c>
      <c r="BQ293" s="246"/>
    </row>
    <row r="294" spans="3:69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-BO294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H294" s="174">
        <v>38407</v>
      </c>
      <c r="BI294" s="77" t="s">
        <v>210</v>
      </c>
      <c r="BJ294" s="190">
        <f t="shared" si="23"/>
        <v>1195894.6450000003</v>
      </c>
      <c r="BK294" s="75">
        <f t="shared" si="23"/>
        <v>1166201.0250000001</v>
      </c>
      <c r="BL294" s="189"/>
      <c r="BM294" s="189"/>
      <c r="BN294" s="189"/>
      <c r="BO294" s="189">
        <v>3561.63</v>
      </c>
      <c r="BP294" s="191">
        <f t="shared" si="20"/>
        <v>2358534.0400000005</v>
      </c>
      <c r="BQ294" s="246"/>
    </row>
    <row r="295" spans="3:69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H295" s="174">
        <v>38409</v>
      </c>
      <c r="BI295" s="77" t="s">
        <v>288</v>
      </c>
      <c r="BJ295" s="190">
        <f t="shared" si="23"/>
        <v>1195894.6450000003</v>
      </c>
      <c r="BK295" s="75">
        <f t="shared" si="23"/>
        <v>1162639.3950000003</v>
      </c>
      <c r="BL295" s="189">
        <f>638.26/2</f>
        <v>319.13</v>
      </c>
      <c r="BM295" s="189">
        <f>638.26/2</f>
        <v>319.13</v>
      </c>
      <c r="BN295" s="189"/>
      <c r="BO295" s="189"/>
      <c r="BP295" s="191">
        <f t="shared" si="20"/>
        <v>2359172.3000000003</v>
      </c>
      <c r="BQ295" s="246"/>
    </row>
    <row r="296" spans="3:69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-BO296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H296" s="174">
        <v>38416</v>
      </c>
      <c r="BI296" s="77" t="s">
        <v>278</v>
      </c>
      <c r="BJ296" s="190">
        <f t="shared" si="23"/>
        <v>1196213.7750000001</v>
      </c>
      <c r="BK296" s="75">
        <f t="shared" si="23"/>
        <v>1162958.5250000001</v>
      </c>
      <c r="BL296" s="189"/>
      <c r="BM296" s="189"/>
      <c r="BN296" s="189"/>
      <c r="BO296" s="189">
        <v>8521</v>
      </c>
      <c r="BP296" s="191">
        <f t="shared" si="20"/>
        <v>2350651.3000000003</v>
      </c>
      <c r="BQ296" s="246"/>
    </row>
    <row r="297" spans="3:69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H297" s="174">
        <v>38426</v>
      </c>
      <c r="BI297" s="77" t="s">
        <v>276</v>
      </c>
      <c r="BJ297" s="190">
        <f t="shared" si="23"/>
        <v>1196213.7750000001</v>
      </c>
      <c r="BK297" s="75">
        <f t="shared" si="23"/>
        <v>1154437.5250000001</v>
      </c>
      <c r="BL297" s="189"/>
      <c r="BM297" s="189">
        <v>60</v>
      </c>
      <c r="BN297" s="189"/>
      <c r="BO297" s="189"/>
      <c r="BP297" s="191">
        <f t="shared" si="20"/>
        <v>2350711.3000000003</v>
      </c>
      <c r="BQ297" s="246"/>
    </row>
    <row r="298" spans="3:69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H298" s="174">
        <v>38426</v>
      </c>
      <c r="BI298" s="77" t="s">
        <v>277</v>
      </c>
      <c r="BJ298" s="190">
        <f t="shared" si="23"/>
        <v>1196213.7750000001</v>
      </c>
      <c r="BK298" s="75">
        <f t="shared" si="23"/>
        <v>1154497.5250000001</v>
      </c>
      <c r="BL298" s="189"/>
      <c r="BM298" s="189">
        <v>71.87</v>
      </c>
      <c r="BN298" s="189"/>
      <c r="BO298" s="189"/>
      <c r="BP298" s="191">
        <f t="shared" si="20"/>
        <v>2350783.1700000004</v>
      </c>
      <c r="BQ298" s="246"/>
    </row>
    <row r="299" spans="3:69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-BO299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H299" s="174">
        <v>38426</v>
      </c>
      <c r="BI299" s="77" t="s">
        <v>71</v>
      </c>
      <c r="BJ299" s="190">
        <f t="shared" si="23"/>
        <v>1196213.7750000001</v>
      </c>
      <c r="BK299" s="75">
        <f t="shared" si="23"/>
        <v>1154569.3950000003</v>
      </c>
      <c r="BL299" s="189"/>
      <c r="BM299" s="189"/>
      <c r="BN299" s="189"/>
      <c r="BO299" s="189">
        <v>946.7</v>
      </c>
      <c r="BP299" s="191">
        <f t="shared" si="20"/>
        <v>2349836.4700000002</v>
      </c>
      <c r="BQ299" s="246"/>
    </row>
    <row r="300" spans="3:69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-BO300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H300" s="174">
        <v>38426</v>
      </c>
      <c r="BI300" s="77" t="s">
        <v>279</v>
      </c>
      <c r="BJ300" s="190">
        <f t="shared" si="23"/>
        <v>1196213.7750000001</v>
      </c>
      <c r="BK300" s="75">
        <f t="shared" si="23"/>
        <v>1153622.6950000003</v>
      </c>
      <c r="BL300" s="189"/>
      <c r="BM300" s="189"/>
      <c r="BN300" s="189"/>
      <c r="BO300" s="189">
        <v>77.5</v>
      </c>
      <c r="BP300" s="191">
        <f t="shared" si="20"/>
        <v>2349758.9700000007</v>
      </c>
      <c r="BQ300" s="246"/>
    </row>
    <row r="301" spans="3:69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H301" s="174">
        <v>38430</v>
      </c>
      <c r="BI301" s="77" t="s">
        <v>200</v>
      </c>
      <c r="BJ301" s="190">
        <f t="shared" si="23"/>
        <v>1196213.7750000001</v>
      </c>
      <c r="BK301" s="75">
        <f t="shared" si="23"/>
        <v>1153545.1950000003</v>
      </c>
      <c r="BL301" s="189"/>
      <c r="BM301" s="189">
        <v>1250000</v>
      </c>
      <c r="BN301" s="189"/>
      <c r="BO301" s="189"/>
      <c r="BP301" s="191">
        <f t="shared" si="20"/>
        <v>3599758.9700000007</v>
      </c>
      <c r="BQ301" s="246"/>
    </row>
    <row r="302" spans="3:69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H302" s="174">
        <v>38441</v>
      </c>
      <c r="BI302" s="77" t="s">
        <v>205</v>
      </c>
      <c r="BJ302" s="190">
        <f t="shared" si="23"/>
        <v>1196213.7750000001</v>
      </c>
      <c r="BK302" s="75">
        <f t="shared" si="23"/>
        <v>2403545.1950000003</v>
      </c>
      <c r="BL302" s="189">
        <v>182.41</v>
      </c>
      <c r="BM302" s="189">
        <v>182.4</v>
      </c>
      <c r="BN302" s="189"/>
      <c r="BO302" s="189"/>
      <c r="BP302" s="191">
        <f t="shared" si="20"/>
        <v>3600123.7800000007</v>
      </c>
      <c r="BQ302" s="246"/>
    </row>
    <row r="303" spans="3:69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H303" s="174">
        <v>38450</v>
      </c>
      <c r="BI303" s="77" t="s">
        <v>285</v>
      </c>
      <c r="BJ303" s="190">
        <f t="shared" si="23"/>
        <v>1196396.1850000001</v>
      </c>
      <c r="BK303" s="75">
        <f t="shared" si="23"/>
        <v>2403727.5950000002</v>
      </c>
      <c r="BL303" s="189"/>
      <c r="BM303" s="189">
        <v>164.75</v>
      </c>
      <c r="BN303" s="189"/>
      <c r="BO303" s="189"/>
      <c r="BP303" s="191">
        <f t="shared" si="20"/>
        <v>3600288.5300000003</v>
      </c>
      <c r="BQ303" s="246"/>
    </row>
    <row r="304" spans="3:69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H304" s="174">
        <v>38450</v>
      </c>
      <c r="BI304" s="77" t="s">
        <v>286</v>
      </c>
      <c r="BJ304" s="190">
        <f t="shared" si="23"/>
        <v>1196396.1850000001</v>
      </c>
      <c r="BK304" s="75">
        <f t="shared" si="23"/>
        <v>2403892.3450000002</v>
      </c>
      <c r="BL304" s="189"/>
      <c r="BM304" s="189">
        <v>713.3</v>
      </c>
      <c r="BN304" s="189"/>
      <c r="BO304" s="189"/>
      <c r="BP304" s="191">
        <f t="shared" si="20"/>
        <v>3601001.83</v>
      </c>
      <c r="BQ304" s="246"/>
    </row>
    <row r="305" spans="3:69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-BO305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H305" s="174">
        <v>38469</v>
      </c>
      <c r="BI305" s="77" t="s">
        <v>287</v>
      </c>
      <c r="BJ305" s="190">
        <f t="shared" si="23"/>
        <v>1196396.1850000001</v>
      </c>
      <c r="BK305" s="75">
        <f t="shared" si="23"/>
        <v>2404605.645</v>
      </c>
      <c r="BL305" s="189"/>
      <c r="BM305" s="189"/>
      <c r="BN305" s="189"/>
      <c r="BO305" s="189">
        <v>16757</v>
      </c>
      <c r="BP305" s="191">
        <f t="shared" si="20"/>
        <v>3584244.83</v>
      </c>
      <c r="BQ305" s="246"/>
    </row>
    <row r="306" spans="3:69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H306" s="174">
        <v>38471</v>
      </c>
      <c r="BI306" s="77" t="s">
        <v>220</v>
      </c>
      <c r="BJ306" s="190">
        <f t="shared" si="23"/>
        <v>1196396.1850000001</v>
      </c>
      <c r="BK306" s="75">
        <f t="shared" si="23"/>
        <v>2387848.645</v>
      </c>
      <c r="BL306" s="189">
        <f>359.12/2</f>
        <v>179.56</v>
      </c>
      <c r="BM306" s="189">
        <f>359.12/2</f>
        <v>179.56</v>
      </c>
      <c r="BN306" s="189"/>
      <c r="BO306" s="189"/>
      <c r="BP306" s="191">
        <f t="shared" si="20"/>
        <v>3584603.95</v>
      </c>
      <c r="BQ306" s="246"/>
    </row>
    <row r="307" spans="3:69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-BO307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H307" s="174">
        <v>38479</v>
      </c>
      <c r="BI307" s="77" t="s">
        <v>228</v>
      </c>
      <c r="BJ307" s="190">
        <f t="shared" si="23"/>
        <v>1196575.7450000001</v>
      </c>
      <c r="BK307" s="75">
        <f t="shared" si="23"/>
        <v>2388028.2050000001</v>
      </c>
      <c r="BL307" s="189"/>
      <c r="BM307" s="189"/>
      <c r="BN307" s="189"/>
      <c r="BO307" s="189">
        <v>98306.4</v>
      </c>
      <c r="BP307" s="191">
        <f t="shared" si="20"/>
        <v>3486297.5500000003</v>
      </c>
      <c r="BQ307" s="246"/>
    </row>
    <row r="308" spans="3:69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-BO308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H308" s="174">
        <v>38479</v>
      </c>
      <c r="BI308" s="77" t="s">
        <v>228</v>
      </c>
      <c r="BJ308" s="190">
        <f t="shared" si="23"/>
        <v>1196575.7450000001</v>
      </c>
      <c r="BK308" s="75">
        <f t="shared" si="23"/>
        <v>2289721.8050000002</v>
      </c>
      <c r="BL308" s="189"/>
      <c r="BM308" s="189"/>
      <c r="BN308" s="189"/>
      <c r="BO308" s="189">
        <v>13953.6</v>
      </c>
      <c r="BP308" s="191">
        <f t="shared" si="20"/>
        <v>3472343.95</v>
      </c>
      <c r="BQ308" s="246"/>
    </row>
    <row r="309" spans="3:69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H309" s="174">
        <v>38500</v>
      </c>
      <c r="BI309" s="77" t="s">
        <v>221</v>
      </c>
      <c r="BJ309" s="190">
        <f t="shared" si="23"/>
        <v>1196575.7450000001</v>
      </c>
      <c r="BK309" s="75">
        <f t="shared" si="23"/>
        <v>2275768.2050000001</v>
      </c>
      <c r="BL309" s="189">
        <v>149.02000000000001</v>
      </c>
      <c r="BM309" s="189">
        <v>149.03</v>
      </c>
      <c r="BN309" s="189"/>
      <c r="BO309" s="189"/>
      <c r="BP309" s="191">
        <f t="shared" si="20"/>
        <v>3472642</v>
      </c>
      <c r="BQ309" s="246"/>
    </row>
    <row r="310" spans="3:69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H310" s="174">
        <v>38518</v>
      </c>
      <c r="BI310" s="77" t="s">
        <v>289</v>
      </c>
      <c r="BJ310" s="190">
        <f t="shared" si="23"/>
        <v>1196724.7650000001</v>
      </c>
      <c r="BK310" s="75">
        <f t="shared" si="23"/>
        <v>2275917.2349999999</v>
      </c>
      <c r="BL310" s="189"/>
      <c r="BM310" s="189"/>
      <c r="BN310" s="189"/>
      <c r="BO310" s="189">
        <v>75000</v>
      </c>
      <c r="BP310" s="191">
        <f t="shared" si="20"/>
        <v>3397642</v>
      </c>
      <c r="BQ310" s="246"/>
    </row>
    <row r="311" spans="3:69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-BO311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H311" s="174">
        <v>38518</v>
      </c>
      <c r="BI311" s="77" t="s">
        <v>207</v>
      </c>
      <c r="BJ311" s="190">
        <f t="shared" si="23"/>
        <v>1196724.7650000001</v>
      </c>
      <c r="BK311" s="75">
        <f t="shared" si="23"/>
        <v>2200917.2349999999</v>
      </c>
      <c r="BL311" s="189"/>
      <c r="BM311" s="189"/>
      <c r="BN311" s="189"/>
      <c r="BO311" s="189">
        <v>7000</v>
      </c>
      <c r="BP311" s="191">
        <f t="shared" si="20"/>
        <v>3390642</v>
      </c>
      <c r="BQ311" s="246"/>
    </row>
    <row r="312" spans="3:69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-BO312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H312" s="174">
        <v>38518</v>
      </c>
      <c r="BI312" s="77" t="s">
        <v>210</v>
      </c>
      <c r="BJ312" s="190">
        <f t="shared" si="23"/>
        <v>1196724.7650000001</v>
      </c>
      <c r="BK312" s="75">
        <f t="shared" si="23"/>
        <v>2193917.2349999999</v>
      </c>
      <c r="BL312" s="189"/>
      <c r="BM312" s="189"/>
      <c r="BN312" s="189"/>
      <c r="BO312" s="189">
        <v>7500</v>
      </c>
      <c r="BP312" s="191">
        <f t="shared" si="20"/>
        <v>3383142</v>
      </c>
      <c r="BQ312" s="246"/>
    </row>
    <row r="313" spans="3:69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-BO313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H313" s="174">
        <v>38518</v>
      </c>
      <c r="BI313" s="77" t="s">
        <v>291</v>
      </c>
      <c r="BJ313" s="190">
        <f t="shared" si="23"/>
        <v>1196724.7650000001</v>
      </c>
      <c r="BK313" s="75">
        <f t="shared" si="23"/>
        <v>2186417.2349999999</v>
      </c>
      <c r="BL313" s="189"/>
      <c r="BM313" s="189"/>
      <c r="BN313" s="189"/>
      <c r="BO313" s="189">
        <v>266.64999999999998</v>
      </c>
      <c r="BP313" s="191">
        <f t="shared" si="20"/>
        <v>3382875.35</v>
      </c>
      <c r="BQ313" s="246"/>
    </row>
    <row r="314" spans="3:69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-BO314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H314" s="174">
        <v>38524</v>
      </c>
      <c r="BI314" s="77" t="s">
        <v>290</v>
      </c>
      <c r="BJ314" s="190">
        <f t="shared" si="23"/>
        <v>1196724.7650000001</v>
      </c>
      <c r="BK314" s="75">
        <f t="shared" si="23"/>
        <v>2186150.585</v>
      </c>
      <c r="BL314" s="189"/>
      <c r="BM314" s="189"/>
      <c r="BN314" s="189"/>
      <c r="BO314" s="189">
        <v>500</v>
      </c>
      <c r="BP314" s="191">
        <f t="shared" si="20"/>
        <v>3382375.35</v>
      </c>
      <c r="BQ314" s="246"/>
    </row>
    <row r="315" spans="3:69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H315" s="174">
        <v>38532</v>
      </c>
      <c r="BI315" s="77" t="s">
        <v>222</v>
      </c>
      <c r="BJ315" s="190">
        <f t="shared" si="23"/>
        <v>1196724.7650000001</v>
      </c>
      <c r="BK315" s="75">
        <f t="shared" si="23"/>
        <v>2185650.585</v>
      </c>
      <c r="BL315" s="189">
        <f>84.14/2</f>
        <v>42.07</v>
      </c>
      <c r="BM315" s="189">
        <v>42.07</v>
      </c>
      <c r="BN315" s="189"/>
      <c r="BO315" s="189"/>
      <c r="BP315" s="191">
        <f t="shared" si="20"/>
        <v>3382459.4899999998</v>
      </c>
      <c r="BQ315" s="246"/>
    </row>
    <row r="316" spans="3:69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H316" s="174">
        <v>38552</v>
      </c>
      <c r="BI316" s="77" t="s">
        <v>219</v>
      </c>
      <c r="BJ316" s="190">
        <f t="shared" si="23"/>
        <v>1196766.8350000002</v>
      </c>
      <c r="BK316" s="75">
        <f t="shared" si="23"/>
        <v>2185692.6549999998</v>
      </c>
      <c r="BL316" s="189"/>
      <c r="BM316" s="189">
        <v>87.45</v>
      </c>
      <c r="BN316" s="189"/>
      <c r="BO316" s="189"/>
      <c r="BP316" s="191">
        <f t="shared" si="20"/>
        <v>3382546.9400000004</v>
      </c>
      <c r="BQ316" s="246"/>
    </row>
    <row r="317" spans="3:69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-BO317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H317" s="174">
        <v>38561</v>
      </c>
      <c r="BI317" s="77" t="s">
        <v>225</v>
      </c>
      <c r="BJ317" s="190">
        <f t="shared" si="23"/>
        <v>1196766.8350000002</v>
      </c>
      <c r="BK317" s="75">
        <f t="shared" si="23"/>
        <v>2185780.105</v>
      </c>
      <c r="BL317" s="189"/>
      <c r="BM317" s="189"/>
      <c r="BN317" s="189"/>
      <c r="BO317" s="189">
        <v>20816</v>
      </c>
      <c r="BP317" s="191">
        <f t="shared" si="20"/>
        <v>3361730.9400000004</v>
      </c>
      <c r="BQ317" s="246"/>
    </row>
    <row r="318" spans="3:69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-BO318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H318" s="174">
        <v>38563</v>
      </c>
      <c r="BI318" s="77" t="s">
        <v>210</v>
      </c>
      <c r="BJ318" s="190">
        <f t="shared" si="23"/>
        <v>1196766.8350000002</v>
      </c>
      <c r="BK318" s="75">
        <f t="shared" si="23"/>
        <v>2164964.105</v>
      </c>
      <c r="BL318" s="189"/>
      <c r="BM318" s="189"/>
      <c r="BN318" s="189"/>
      <c r="BO318" s="189">
        <v>8141.47</v>
      </c>
      <c r="BP318" s="191">
        <f t="shared" si="20"/>
        <v>3353589.47</v>
      </c>
      <c r="BQ318" s="246"/>
    </row>
    <row r="319" spans="3:69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H319" s="174">
        <v>38563</v>
      </c>
      <c r="BI319" s="77" t="s">
        <v>241</v>
      </c>
      <c r="BJ319" s="190">
        <f t="shared" ref="BJ319:BJ332" si="24">SUM(BJ318+BL318-BN318)</f>
        <v>1196766.8350000002</v>
      </c>
      <c r="BK319" s="75">
        <f t="shared" ref="BK319:BK332" si="25">SUM(BK318+BM318-BO318)</f>
        <v>2156822.6349999998</v>
      </c>
      <c r="BL319" s="189">
        <f>75.7/2</f>
        <v>37.85</v>
      </c>
      <c r="BM319" s="189">
        <f>75.7/2</f>
        <v>37.85</v>
      </c>
      <c r="BN319" s="189"/>
      <c r="BO319" s="189"/>
      <c r="BP319" s="191">
        <f t="shared" si="20"/>
        <v>3353665.17</v>
      </c>
      <c r="BQ319" s="246"/>
    </row>
    <row r="320" spans="3:69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-BO320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H320" s="174">
        <v>38568</v>
      </c>
      <c r="BI320" s="77" t="s">
        <v>295</v>
      </c>
      <c r="BJ320" s="190">
        <f t="shared" si="24"/>
        <v>1196804.6850000003</v>
      </c>
      <c r="BK320" s="75">
        <f t="shared" si="25"/>
        <v>2156860.4849999999</v>
      </c>
      <c r="BL320" s="189"/>
      <c r="BM320" s="189"/>
      <c r="BN320" s="189"/>
      <c r="BO320" s="189">
        <v>415</v>
      </c>
      <c r="BP320" s="191">
        <f t="shared" si="20"/>
        <v>3353250.17</v>
      </c>
      <c r="BQ320" s="246"/>
    </row>
    <row r="321" spans="3:69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-BO321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H321" s="174">
        <v>38568</v>
      </c>
      <c r="BI321" s="77" t="s">
        <v>291</v>
      </c>
      <c r="BJ321" s="190">
        <f t="shared" si="24"/>
        <v>1196804.6850000003</v>
      </c>
      <c r="BK321" s="75">
        <f t="shared" si="25"/>
        <v>2156445.4849999999</v>
      </c>
      <c r="BL321" s="189"/>
      <c r="BM321" s="189"/>
      <c r="BN321" s="189"/>
      <c r="BO321" s="189">
        <v>1035.5</v>
      </c>
      <c r="BP321" s="191">
        <f t="shared" si="20"/>
        <v>3352214.67</v>
      </c>
      <c r="BQ321" s="246"/>
    </row>
    <row r="322" spans="3:69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H322" s="174">
        <v>38570</v>
      </c>
      <c r="BI322" s="77" t="s">
        <v>302</v>
      </c>
      <c r="BJ322" s="190">
        <f t="shared" si="24"/>
        <v>1196804.6850000003</v>
      </c>
      <c r="BK322" s="75">
        <f t="shared" si="25"/>
        <v>2155409.9849999999</v>
      </c>
      <c r="BL322" s="189"/>
      <c r="BM322" s="189">
        <v>2515.15</v>
      </c>
      <c r="BN322" s="189"/>
      <c r="BO322" s="189"/>
      <c r="BP322" s="191">
        <f t="shared" si="20"/>
        <v>3354729.82</v>
      </c>
      <c r="BQ322" s="246"/>
    </row>
    <row r="323" spans="3:69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H323" s="174">
        <v>38570</v>
      </c>
      <c r="BI323" s="77" t="s">
        <v>303</v>
      </c>
      <c r="BJ323" s="190">
        <f t="shared" si="24"/>
        <v>1196804.6850000003</v>
      </c>
      <c r="BK323" s="75">
        <f t="shared" si="25"/>
        <v>2157925.1349999998</v>
      </c>
      <c r="BL323" s="189"/>
      <c r="BM323" s="189">
        <v>2689.72</v>
      </c>
      <c r="BN323" s="189"/>
      <c r="BO323" s="189"/>
      <c r="BP323" s="191">
        <f t="shared" si="20"/>
        <v>3357419.5400000005</v>
      </c>
      <c r="BQ323" s="246"/>
    </row>
    <row r="324" spans="3:69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H324" s="174">
        <v>38570</v>
      </c>
      <c r="BI324" s="77" t="s">
        <v>304</v>
      </c>
      <c r="BJ324" s="190">
        <f t="shared" si="24"/>
        <v>1196804.6850000003</v>
      </c>
      <c r="BK324" s="75">
        <f t="shared" si="25"/>
        <v>2160614.855</v>
      </c>
      <c r="BL324" s="189"/>
      <c r="BM324" s="189">
        <v>18.95</v>
      </c>
      <c r="BN324" s="189"/>
      <c r="BO324" s="189"/>
      <c r="BP324" s="191">
        <f t="shared" si="20"/>
        <v>3357438.49</v>
      </c>
      <c r="BQ324" s="246"/>
    </row>
    <row r="325" spans="3:69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-BO325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H325" s="174">
        <v>38577</v>
      </c>
      <c r="BI325" s="77" t="s">
        <v>224</v>
      </c>
      <c r="BJ325" s="190">
        <f t="shared" si="24"/>
        <v>1196804.6850000003</v>
      </c>
      <c r="BK325" s="75">
        <f t="shared" si="25"/>
        <v>2160633.8050000002</v>
      </c>
      <c r="BL325" s="189"/>
      <c r="BM325" s="189"/>
      <c r="BN325" s="189"/>
      <c r="BO325" s="189">
        <v>10604</v>
      </c>
      <c r="BP325" s="191">
        <f t="shared" si="20"/>
        <v>3346834.49</v>
      </c>
      <c r="BQ325" s="246"/>
    </row>
    <row r="326" spans="3:69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-BO326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H326" s="174">
        <v>38577</v>
      </c>
      <c r="BI326" s="77" t="s">
        <v>71</v>
      </c>
      <c r="BJ326" s="190">
        <f t="shared" si="24"/>
        <v>1196804.6850000003</v>
      </c>
      <c r="BK326" s="75">
        <f t="shared" si="25"/>
        <v>2150029.8050000002</v>
      </c>
      <c r="BL326" s="189"/>
      <c r="BM326" s="189"/>
      <c r="BN326" s="189"/>
      <c r="BO326" s="189">
        <v>48416.4</v>
      </c>
      <c r="BP326" s="191">
        <f t="shared" si="20"/>
        <v>3298418.0900000003</v>
      </c>
      <c r="BQ326" s="246"/>
    </row>
    <row r="327" spans="3:69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-BO327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H327" s="174">
        <v>38577</v>
      </c>
      <c r="BI327" s="77" t="s">
        <v>207</v>
      </c>
      <c r="BJ327" s="190">
        <f t="shared" si="24"/>
        <v>1196804.6850000003</v>
      </c>
      <c r="BK327" s="75">
        <f t="shared" si="25"/>
        <v>2101613.4050000003</v>
      </c>
      <c r="BL327" s="189"/>
      <c r="BM327" s="189"/>
      <c r="BN327" s="189"/>
      <c r="BO327" s="189">
        <v>6092</v>
      </c>
      <c r="BP327" s="191">
        <f t="shared" si="20"/>
        <v>3292326.0900000008</v>
      </c>
      <c r="BQ327" s="246"/>
    </row>
    <row r="328" spans="3:69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-BO328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H328" s="174">
        <v>38577</v>
      </c>
      <c r="BI328" s="77" t="s">
        <v>210</v>
      </c>
      <c r="BJ328" s="190">
        <f t="shared" si="24"/>
        <v>1196804.6850000003</v>
      </c>
      <c r="BK328" s="75">
        <f t="shared" si="25"/>
        <v>2095521.4050000003</v>
      </c>
      <c r="BL328" s="189"/>
      <c r="BM328" s="189"/>
      <c r="BN328" s="189"/>
      <c r="BO328" s="189">
        <v>7500</v>
      </c>
      <c r="BP328" s="191">
        <f t="shared" si="20"/>
        <v>3284826.0900000008</v>
      </c>
      <c r="BQ328" s="246"/>
    </row>
    <row r="329" spans="3:69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H329" s="174">
        <v>38583</v>
      </c>
      <c r="BI329" s="77" t="s">
        <v>219</v>
      </c>
      <c r="BJ329" s="190">
        <f t="shared" si="24"/>
        <v>1196804.6850000003</v>
      </c>
      <c r="BK329" s="75">
        <f t="shared" si="25"/>
        <v>2088021.4050000003</v>
      </c>
      <c r="BL329" s="189"/>
      <c r="BM329" s="189">
        <v>106.7</v>
      </c>
      <c r="BN329" s="189"/>
      <c r="BO329" s="189">
        <v>7500</v>
      </c>
      <c r="BP329" s="191">
        <f t="shared" si="20"/>
        <v>3277432.790000001</v>
      </c>
      <c r="BQ329" s="246"/>
    </row>
    <row r="330" spans="3:69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-BO330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H330" s="174">
        <v>38594</v>
      </c>
      <c r="BI330" s="77" t="s">
        <v>298</v>
      </c>
      <c r="BJ330" s="190">
        <f t="shared" si="24"/>
        <v>1196804.6850000003</v>
      </c>
      <c r="BK330" s="75">
        <f t="shared" si="25"/>
        <v>2080628.1050000002</v>
      </c>
      <c r="BL330" s="189"/>
      <c r="BM330" s="189"/>
      <c r="BN330" s="189"/>
      <c r="BO330" s="189">
        <v>26618.35</v>
      </c>
      <c r="BP330" s="191">
        <f t="shared" si="20"/>
        <v>3250814.4400000004</v>
      </c>
      <c r="BQ330" s="246"/>
    </row>
    <row r="331" spans="3:69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H331" s="174">
        <v>38594</v>
      </c>
      <c r="BI331" s="77" t="s">
        <v>242</v>
      </c>
      <c r="BJ331" s="190">
        <f t="shared" si="24"/>
        <v>1196804.6850000003</v>
      </c>
      <c r="BK331" s="75">
        <f t="shared" si="25"/>
        <v>2054009.7550000001</v>
      </c>
      <c r="BL331" s="189">
        <f>106.25/2</f>
        <v>53.125</v>
      </c>
      <c r="BM331" s="189">
        <f>106.25/2</f>
        <v>53.125</v>
      </c>
      <c r="BN331" s="189"/>
      <c r="BO331" s="189"/>
      <c r="BP331" s="191">
        <f t="shared" si="20"/>
        <v>3250920.6900000004</v>
      </c>
      <c r="BQ331" s="246"/>
    </row>
    <row r="332" spans="3:69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-BN332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H332" s="174">
        <v>38602</v>
      </c>
      <c r="BI332" s="77" t="s">
        <v>70</v>
      </c>
      <c r="BJ332" s="190">
        <f t="shared" si="24"/>
        <v>1196857.8100000003</v>
      </c>
      <c r="BK332" s="75">
        <f t="shared" si="25"/>
        <v>2054062.8800000001</v>
      </c>
      <c r="BL332" s="189"/>
      <c r="BM332" s="189"/>
      <c r="BN332" s="189">
        <v>11393.52</v>
      </c>
      <c r="BO332" s="189"/>
      <c r="BP332" s="191">
        <f t="shared" si="20"/>
        <v>3239527.1700000004</v>
      </c>
      <c r="BQ332" s="246"/>
    </row>
    <row r="333" spans="3:69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-BO333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H333" s="174">
        <v>38602</v>
      </c>
      <c r="BI333" s="77" t="s">
        <v>300</v>
      </c>
      <c r="BJ333" s="190">
        <f t="shared" ref="BJ333:BJ456" si="26">SUM(BJ332+BL332-BN332)</f>
        <v>1185464.2900000003</v>
      </c>
      <c r="BK333" s="75">
        <f t="shared" ref="BK333:BK456" si="27">SUM(BK332+BM332-BO332)</f>
        <v>2054062.8800000001</v>
      </c>
      <c r="BL333" s="189"/>
      <c r="BM333" s="189"/>
      <c r="BN333" s="189"/>
      <c r="BO333" s="189">
        <v>20472</v>
      </c>
      <c r="BP333" s="191">
        <f t="shared" si="20"/>
        <v>3219055.1700000004</v>
      </c>
      <c r="BQ333" s="246"/>
    </row>
    <row r="334" spans="3:69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-BO334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H334" s="174">
        <v>38602</v>
      </c>
      <c r="BI334" s="77" t="s">
        <v>71</v>
      </c>
      <c r="BJ334" s="190">
        <f t="shared" si="26"/>
        <v>1185464.2900000003</v>
      </c>
      <c r="BK334" s="75">
        <f t="shared" si="27"/>
        <v>2033590.8800000001</v>
      </c>
      <c r="BL334" s="189"/>
      <c r="BM334" s="189"/>
      <c r="BN334" s="189"/>
      <c r="BO334" s="189">
        <v>47244.6</v>
      </c>
      <c r="BP334" s="191">
        <f t="shared" si="20"/>
        <v>3171810.5700000003</v>
      </c>
      <c r="BQ334" s="246"/>
    </row>
    <row r="335" spans="3:69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-BO335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H335" s="174">
        <v>38602</v>
      </c>
      <c r="BI335" s="77" t="s">
        <v>419</v>
      </c>
      <c r="BJ335" s="190">
        <f t="shared" si="26"/>
        <v>1185464.2900000003</v>
      </c>
      <c r="BK335" s="75">
        <f t="shared" si="27"/>
        <v>1986346.28</v>
      </c>
      <c r="BL335" s="189"/>
      <c r="BM335" s="189"/>
      <c r="BN335" s="189"/>
      <c r="BO335" s="189">
        <v>13751.5</v>
      </c>
      <c r="BP335" s="191">
        <f t="shared" si="20"/>
        <v>3158059.0700000003</v>
      </c>
      <c r="BQ335" s="246"/>
    </row>
    <row r="336" spans="3:69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-BN336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H336" s="174">
        <v>38604</v>
      </c>
      <c r="BI336" s="77" t="s">
        <v>301</v>
      </c>
      <c r="BJ336" s="190">
        <f t="shared" si="26"/>
        <v>1185464.2900000003</v>
      </c>
      <c r="BK336" s="75">
        <f t="shared" si="27"/>
        <v>1972594.78</v>
      </c>
      <c r="BL336" s="189"/>
      <c r="BM336" s="189"/>
      <c r="BN336" s="189">
        <v>630.4</v>
      </c>
      <c r="BO336" s="189"/>
      <c r="BP336" s="191">
        <f t="shared" si="20"/>
        <v>3157428.6700000004</v>
      </c>
      <c r="BQ336" s="246"/>
    </row>
    <row r="337" spans="3:69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H337" s="174">
        <v>38604</v>
      </c>
      <c r="BI337" s="77" t="s">
        <v>70</v>
      </c>
      <c r="BJ337" s="190">
        <f t="shared" si="26"/>
        <v>1184833.8900000004</v>
      </c>
      <c r="BK337" s="75">
        <f t="shared" si="27"/>
        <v>1972594.78</v>
      </c>
      <c r="BL337" s="189"/>
      <c r="BM337" s="189"/>
      <c r="BN337" s="189">
        <v>28192.9</v>
      </c>
      <c r="BO337" s="189"/>
      <c r="BP337" s="191">
        <f t="shared" si="20"/>
        <v>3129235.7700000005</v>
      </c>
      <c r="BQ337" s="246"/>
    </row>
    <row r="338" spans="3:69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H338" s="174">
        <v>38606</v>
      </c>
      <c r="BI338" s="77" t="s">
        <v>314</v>
      </c>
      <c r="BJ338" s="190">
        <f t="shared" si="26"/>
        <v>1156640.9900000005</v>
      </c>
      <c r="BK338" s="75">
        <f t="shared" si="27"/>
        <v>1972594.78</v>
      </c>
      <c r="BL338" s="189"/>
      <c r="BM338" s="189"/>
      <c r="BN338" s="189">
        <v>1823.24</v>
      </c>
      <c r="BO338" s="189"/>
      <c r="BP338" s="191">
        <f t="shared" si="20"/>
        <v>3127412.5300000003</v>
      </c>
      <c r="BQ338" s="246"/>
    </row>
    <row r="339" spans="3:69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H339" s="174">
        <v>38609</v>
      </c>
      <c r="BI339" s="77" t="s">
        <v>307</v>
      </c>
      <c r="BJ339" s="190">
        <f t="shared" si="26"/>
        <v>1154817.7500000005</v>
      </c>
      <c r="BK339" s="75">
        <f t="shared" si="27"/>
        <v>1972594.78</v>
      </c>
      <c r="BL339" s="189"/>
      <c r="BM339" s="189"/>
      <c r="BN339" s="189">
        <v>1058.75</v>
      </c>
      <c r="BO339" s="189"/>
      <c r="BP339" s="191">
        <f t="shared" si="20"/>
        <v>3126353.7800000003</v>
      </c>
      <c r="BQ339" s="246"/>
    </row>
    <row r="340" spans="3:69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H340" s="174">
        <v>38609</v>
      </c>
      <c r="BI340" s="77" t="s">
        <v>308</v>
      </c>
      <c r="BJ340" s="190">
        <f t="shared" si="26"/>
        <v>1153759.0000000005</v>
      </c>
      <c r="BK340" s="75">
        <f t="shared" si="27"/>
        <v>1972594.78</v>
      </c>
      <c r="BL340" s="189"/>
      <c r="BM340" s="189"/>
      <c r="BN340" s="189">
        <v>561.32000000000005</v>
      </c>
      <c r="BO340" s="189"/>
      <c r="BP340" s="191">
        <f t="shared" si="20"/>
        <v>3125792.4600000004</v>
      </c>
      <c r="BQ340" s="246"/>
    </row>
    <row r="341" spans="3:69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H341" s="174">
        <v>38609</v>
      </c>
      <c r="BI341" s="77" t="s">
        <v>301</v>
      </c>
      <c r="BJ341" s="190">
        <f t="shared" si="26"/>
        <v>1153197.6800000004</v>
      </c>
      <c r="BK341" s="75">
        <f t="shared" si="27"/>
        <v>1972594.78</v>
      </c>
      <c r="BL341" s="189"/>
      <c r="BM341" s="189"/>
      <c r="BN341" s="189">
        <v>788.01</v>
      </c>
      <c r="BO341" s="189"/>
      <c r="BP341" s="191">
        <f t="shared" si="20"/>
        <v>3125004.4500000007</v>
      </c>
      <c r="BQ341" s="246"/>
    </row>
    <row r="342" spans="3:69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H342" s="174">
        <v>38609</v>
      </c>
      <c r="BI342" s="77" t="s">
        <v>309</v>
      </c>
      <c r="BJ342" s="190">
        <f t="shared" si="26"/>
        <v>1152409.6700000004</v>
      </c>
      <c r="BK342" s="75">
        <f t="shared" si="27"/>
        <v>1972594.78</v>
      </c>
      <c r="BL342" s="189"/>
      <c r="BM342" s="189"/>
      <c r="BN342" s="189">
        <v>2750</v>
      </c>
      <c r="BO342" s="189"/>
      <c r="BP342" s="191">
        <f t="shared" si="20"/>
        <v>3122254.45</v>
      </c>
      <c r="BQ342" s="246"/>
    </row>
    <row r="343" spans="3:69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-BO343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H343" s="174">
        <v>38609</v>
      </c>
      <c r="BI343" s="77" t="s">
        <v>291</v>
      </c>
      <c r="BJ343" s="190">
        <f t="shared" si="26"/>
        <v>1149659.6700000004</v>
      </c>
      <c r="BK343" s="75">
        <f t="shared" si="27"/>
        <v>1972594.78</v>
      </c>
      <c r="BL343" s="189"/>
      <c r="BM343" s="189"/>
      <c r="BN343" s="189"/>
      <c r="BO343" s="189">
        <v>234.12</v>
      </c>
      <c r="BP343" s="191">
        <f t="shared" si="20"/>
        <v>3122020.33</v>
      </c>
      <c r="BQ343" s="246"/>
    </row>
    <row r="344" spans="3:69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-BN344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H344" s="174">
        <v>38609</v>
      </c>
      <c r="BI344" s="77" t="s">
        <v>310</v>
      </c>
      <c r="BJ344" s="190">
        <f t="shared" si="26"/>
        <v>1149659.6700000004</v>
      </c>
      <c r="BK344" s="75">
        <f t="shared" si="27"/>
        <v>1972360.66</v>
      </c>
      <c r="BL344" s="189"/>
      <c r="BM344" s="189"/>
      <c r="BN344" s="189">
        <v>93.72</v>
      </c>
      <c r="BO344" s="189"/>
      <c r="BP344" s="191">
        <f t="shared" si="20"/>
        <v>3121926.61</v>
      </c>
      <c r="BQ344" s="246"/>
    </row>
    <row r="345" spans="3:69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-BN345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H345" s="174">
        <v>38609</v>
      </c>
      <c r="BI345" s="77" t="s">
        <v>311</v>
      </c>
      <c r="BJ345" s="190">
        <f t="shared" si="26"/>
        <v>1149565.9500000004</v>
      </c>
      <c r="BK345" s="75">
        <f t="shared" si="27"/>
        <v>1972360.66</v>
      </c>
      <c r="BL345" s="189"/>
      <c r="BM345" s="189"/>
      <c r="BN345" s="189">
        <v>172.04</v>
      </c>
      <c r="BO345" s="189"/>
      <c r="BP345" s="191">
        <f t="shared" si="20"/>
        <v>3121754.5700000003</v>
      </c>
      <c r="BQ345" s="246"/>
    </row>
    <row r="346" spans="3:69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-BO346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H346" s="174">
        <v>38611</v>
      </c>
      <c r="BI346" s="77" t="s">
        <v>225</v>
      </c>
      <c r="BJ346" s="190">
        <f t="shared" si="26"/>
        <v>1149393.9100000004</v>
      </c>
      <c r="BK346" s="75">
        <f t="shared" si="27"/>
        <v>1972360.66</v>
      </c>
      <c r="BL346" s="189"/>
      <c r="BM346" s="189"/>
      <c r="BN346" s="189"/>
      <c r="BO346" s="189">
        <v>125062</v>
      </c>
      <c r="BP346" s="191">
        <f t="shared" si="20"/>
        <v>2996692.5700000003</v>
      </c>
      <c r="BQ346" s="246"/>
    </row>
    <row r="347" spans="3:69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-BO347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H347" s="174">
        <v>38622</v>
      </c>
      <c r="BI347" s="77" t="s">
        <v>312</v>
      </c>
      <c r="BJ347" s="190">
        <f t="shared" si="26"/>
        <v>1149393.9100000004</v>
      </c>
      <c r="BK347" s="75">
        <f t="shared" si="27"/>
        <v>1847298.66</v>
      </c>
      <c r="BL347" s="189"/>
      <c r="BM347" s="189"/>
      <c r="BN347" s="189"/>
      <c r="BO347" s="189">
        <v>360</v>
      </c>
      <c r="BP347" s="191">
        <f t="shared" si="20"/>
        <v>2996332.5700000003</v>
      </c>
      <c r="BQ347" s="246"/>
    </row>
    <row r="348" spans="3:69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H348" s="174">
        <v>38619</v>
      </c>
      <c r="BI348" s="77" t="s">
        <v>214</v>
      </c>
      <c r="BJ348" s="190">
        <f t="shared" si="26"/>
        <v>1149393.9100000004</v>
      </c>
      <c r="BK348" s="75">
        <f t="shared" si="27"/>
        <v>1846938.66</v>
      </c>
      <c r="BL348" s="189"/>
      <c r="BM348" s="189">
        <v>1800</v>
      </c>
      <c r="BN348" s="189"/>
      <c r="BO348" s="189"/>
      <c r="BP348" s="191">
        <f t="shared" si="20"/>
        <v>2998132.5700000003</v>
      </c>
      <c r="BQ348" s="246"/>
    </row>
    <row r="349" spans="3:69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H349" s="174">
        <v>38619</v>
      </c>
      <c r="BI349" s="77" t="s">
        <v>305</v>
      </c>
      <c r="BJ349" s="190">
        <f t="shared" si="26"/>
        <v>1149393.9100000004</v>
      </c>
      <c r="BK349" s="75">
        <f t="shared" si="27"/>
        <v>1848738.66</v>
      </c>
      <c r="BL349" s="189"/>
      <c r="BM349" s="189">
        <v>919</v>
      </c>
      <c r="BN349" s="189"/>
      <c r="BO349" s="189"/>
      <c r="BP349" s="191">
        <f t="shared" si="20"/>
        <v>2999051.5700000003</v>
      </c>
      <c r="BQ349" s="246"/>
    </row>
    <row r="350" spans="3:69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H350" s="174">
        <v>38619</v>
      </c>
      <c r="BI350" s="77" t="s">
        <v>219</v>
      </c>
      <c r="BJ350" s="190">
        <f t="shared" si="26"/>
        <v>1149393.9100000004</v>
      </c>
      <c r="BK350" s="75">
        <f t="shared" si="27"/>
        <v>1849657.66</v>
      </c>
      <c r="BL350" s="189"/>
      <c r="BM350" s="189">
        <v>232.95</v>
      </c>
      <c r="BN350" s="189"/>
      <c r="BO350" s="189"/>
      <c r="BP350" s="191">
        <f t="shared" si="20"/>
        <v>2999284.5200000005</v>
      </c>
      <c r="BQ350" s="246"/>
    </row>
    <row r="351" spans="3:69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H351" s="174">
        <v>38624</v>
      </c>
      <c r="BI351" s="77" t="s">
        <v>243</v>
      </c>
      <c r="BJ351" s="190">
        <f t="shared" si="26"/>
        <v>1149393.9100000004</v>
      </c>
      <c r="BK351" s="75">
        <f t="shared" si="27"/>
        <v>1849890.6099999999</v>
      </c>
      <c r="BL351" s="189">
        <f>971.6/2</f>
        <v>485.8</v>
      </c>
      <c r="BM351" s="189">
        <f>971.6/2</f>
        <v>485.8</v>
      </c>
      <c r="BN351" s="189"/>
      <c r="BO351" s="189"/>
      <c r="BP351" s="191">
        <f t="shared" si="20"/>
        <v>3000256.12</v>
      </c>
      <c r="BQ351" s="246"/>
    </row>
    <row r="352" spans="3:69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H352" s="174">
        <v>38626</v>
      </c>
      <c r="BI352" s="77" t="s">
        <v>306</v>
      </c>
      <c r="BJ352" s="190">
        <f t="shared" si="26"/>
        <v>1149879.7100000004</v>
      </c>
      <c r="BK352" s="75">
        <f t="shared" si="27"/>
        <v>1850376.41</v>
      </c>
      <c r="BL352" s="189"/>
      <c r="BM352" s="189">
        <v>14751.8</v>
      </c>
      <c r="BN352" s="189"/>
      <c r="BO352" s="189"/>
      <c r="BP352" s="191">
        <f t="shared" si="20"/>
        <v>3015007.92</v>
      </c>
      <c r="BQ352" s="246"/>
    </row>
    <row r="353" spans="3:69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-BO353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H353" s="174">
        <v>38626</v>
      </c>
      <c r="BI353" s="77" t="s">
        <v>313</v>
      </c>
      <c r="BJ353" s="190">
        <f t="shared" si="26"/>
        <v>1149879.7100000004</v>
      </c>
      <c r="BK353" s="75">
        <f t="shared" si="27"/>
        <v>1865128.21</v>
      </c>
      <c r="BL353" s="189"/>
      <c r="BM353" s="189"/>
      <c r="BN353" s="189"/>
      <c r="BO353" s="189">
        <v>990</v>
      </c>
      <c r="BP353" s="191">
        <f t="shared" si="20"/>
        <v>3014017.9200000004</v>
      </c>
      <c r="BQ353" s="246"/>
    </row>
    <row r="354" spans="3:69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-BO354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H354" s="174">
        <v>38626</v>
      </c>
      <c r="BI354" s="77" t="s">
        <v>225</v>
      </c>
      <c r="BJ354" s="190">
        <f t="shared" si="26"/>
        <v>1149879.7100000004</v>
      </c>
      <c r="BK354" s="75">
        <f t="shared" si="27"/>
        <v>1864138.21</v>
      </c>
      <c r="BL354" s="189"/>
      <c r="BM354" s="189"/>
      <c r="BN354" s="189"/>
      <c r="BO354" s="189">
        <v>36317</v>
      </c>
      <c r="BP354" s="191">
        <f t="shared" si="20"/>
        <v>2977700.9200000004</v>
      </c>
      <c r="BQ354" s="246"/>
    </row>
    <row r="355" spans="3:69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-BO355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H355" s="174">
        <v>38626</v>
      </c>
      <c r="BI355" s="77" t="s">
        <v>210</v>
      </c>
      <c r="BJ355" s="190">
        <f t="shared" si="26"/>
        <v>1149879.7100000004</v>
      </c>
      <c r="BK355" s="75">
        <f t="shared" si="27"/>
        <v>1827821.21</v>
      </c>
      <c r="BL355" s="189"/>
      <c r="BM355" s="189"/>
      <c r="BN355" s="189"/>
      <c r="BO355" s="189">
        <v>7500</v>
      </c>
      <c r="BP355" s="191">
        <f t="shared" si="20"/>
        <v>2970200.9200000004</v>
      </c>
      <c r="BQ355" s="246"/>
    </row>
    <row r="356" spans="3:69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-BN356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H356" s="174">
        <v>38626</v>
      </c>
      <c r="BI356" s="77" t="s">
        <v>308</v>
      </c>
      <c r="BJ356" s="190">
        <f t="shared" si="26"/>
        <v>1149879.7100000004</v>
      </c>
      <c r="BK356" s="75">
        <f t="shared" si="27"/>
        <v>1820321.21</v>
      </c>
      <c r="BL356" s="189"/>
      <c r="BM356" s="189"/>
      <c r="BN356" s="189">
        <v>576.74</v>
      </c>
      <c r="BO356" s="189"/>
      <c r="BP356" s="191">
        <f t="shared" si="20"/>
        <v>2969624.18</v>
      </c>
      <c r="BQ356" s="246"/>
    </row>
    <row r="357" spans="3:69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H357" s="174">
        <v>38626</v>
      </c>
      <c r="BI357" s="77" t="s">
        <v>70</v>
      </c>
      <c r="BJ357" s="190">
        <f t="shared" si="26"/>
        <v>1149302.9700000004</v>
      </c>
      <c r="BK357" s="75">
        <f t="shared" si="27"/>
        <v>1820321.21</v>
      </c>
      <c r="BL357" s="189"/>
      <c r="BM357" s="189"/>
      <c r="BN357" s="189">
        <v>4914.97</v>
      </c>
      <c r="BO357" s="189"/>
      <c r="BP357" s="191">
        <f t="shared" si="20"/>
        <v>2964709.2100000004</v>
      </c>
      <c r="BQ357" s="246"/>
    </row>
    <row r="358" spans="3:69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H358" s="174">
        <v>38626</v>
      </c>
      <c r="BI358" s="77" t="s">
        <v>310</v>
      </c>
      <c r="BJ358" s="190">
        <f t="shared" si="26"/>
        <v>1144388.0000000005</v>
      </c>
      <c r="BK358" s="75">
        <f t="shared" si="27"/>
        <v>1820321.21</v>
      </c>
      <c r="BL358" s="189"/>
      <c r="BM358" s="189"/>
      <c r="BN358" s="189">
        <v>607.99</v>
      </c>
      <c r="BO358" s="189"/>
      <c r="BP358" s="191">
        <f t="shared" si="20"/>
        <v>2964101.22</v>
      </c>
      <c r="BQ358" s="246"/>
    </row>
    <row r="359" spans="3:69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H359" s="174">
        <v>38629</v>
      </c>
      <c r="BI359" s="77" t="s">
        <v>316</v>
      </c>
      <c r="BJ359" s="190">
        <f t="shared" si="26"/>
        <v>1143780.0100000005</v>
      </c>
      <c r="BK359" s="75">
        <f t="shared" si="27"/>
        <v>1820321.21</v>
      </c>
      <c r="BL359" s="189"/>
      <c r="BM359" s="189"/>
      <c r="BN359" s="189">
        <v>933.32</v>
      </c>
      <c r="BO359" s="189"/>
      <c r="BP359" s="191">
        <f t="shared" si="20"/>
        <v>2963167.9000000008</v>
      </c>
      <c r="BQ359" s="246"/>
    </row>
    <row r="360" spans="3:69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H360" s="174">
        <v>38629</v>
      </c>
      <c r="BI360" s="77" t="s">
        <v>308</v>
      </c>
      <c r="BJ360" s="190">
        <f t="shared" si="26"/>
        <v>1142846.6900000004</v>
      </c>
      <c r="BK360" s="75">
        <f t="shared" si="27"/>
        <v>1820321.21</v>
      </c>
      <c r="BL360" s="189"/>
      <c r="BM360" s="189"/>
      <c r="BN360" s="189">
        <v>1396.76</v>
      </c>
      <c r="BO360" s="189"/>
      <c r="BP360" s="191">
        <f t="shared" si="20"/>
        <v>2961771.1400000006</v>
      </c>
      <c r="BQ360" s="246"/>
    </row>
    <row r="361" spans="3:69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H361" s="174">
        <v>38629</v>
      </c>
      <c r="BI361" s="77" t="s">
        <v>315</v>
      </c>
      <c r="BJ361" s="190">
        <f t="shared" si="26"/>
        <v>1141449.9300000004</v>
      </c>
      <c r="BK361" s="75">
        <f t="shared" si="27"/>
        <v>1820321.21</v>
      </c>
      <c r="BL361" s="189"/>
      <c r="BM361" s="189"/>
      <c r="BN361" s="189">
        <v>927.95</v>
      </c>
      <c r="BO361" s="189"/>
      <c r="BP361" s="191">
        <f t="shared" si="20"/>
        <v>2960843.1900000004</v>
      </c>
      <c r="BQ361" s="246"/>
    </row>
    <row r="362" spans="3:69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H362" s="174">
        <v>38629</v>
      </c>
      <c r="BI362" s="77" t="s">
        <v>309</v>
      </c>
      <c r="BJ362" s="190">
        <f t="shared" si="26"/>
        <v>1140521.9800000004</v>
      </c>
      <c r="BK362" s="75">
        <f t="shared" si="27"/>
        <v>1820321.21</v>
      </c>
      <c r="BL362" s="189"/>
      <c r="BM362" s="189"/>
      <c r="BN362" s="189">
        <v>325</v>
      </c>
      <c r="BO362" s="189"/>
      <c r="BP362" s="191">
        <f t="shared" si="20"/>
        <v>2960518.1900000004</v>
      </c>
      <c r="BQ362" s="246"/>
    </row>
    <row r="363" spans="3:69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H363" s="174">
        <v>38629</v>
      </c>
      <c r="BI363" s="77" t="s">
        <v>70</v>
      </c>
      <c r="BJ363" s="190">
        <f t="shared" si="26"/>
        <v>1140196.9800000004</v>
      </c>
      <c r="BK363" s="75">
        <f t="shared" si="27"/>
        <v>1820321.21</v>
      </c>
      <c r="BL363" s="189"/>
      <c r="BM363" s="189"/>
      <c r="BN363" s="189">
        <v>634.12</v>
      </c>
      <c r="BO363" s="189"/>
      <c r="BP363" s="191">
        <f t="shared" si="20"/>
        <v>2959884.0700000003</v>
      </c>
      <c r="BQ363" s="246"/>
    </row>
    <row r="364" spans="3:69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H364" s="174">
        <v>38629</v>
      </c>
      <c r="BI364" s="77" t="s">
        <v>316</v>
      </c>
      <c r="BJ364" s="190">
        <f t="shared" si="26"/>
        <v>1139562.8600000003</v>
      </c>
      <c r="BK364" s="75">
        <f t="shared" si="27"/>
        <v>1820321.21</v>
      </c>
      <c r="BL364" s="189"/>
      <c r="BM364" s="189"/>
      <c r="BN364" s="189">
        <v>11807.55</v>
      </c>
      <c r="BO364" s="189"/>
      <c r="BP364" s="191">
        <f t="shared" si="20"/>
        <v>2948076.5200000005</v>
      </c>
      <c r="BQ364" s="246"/>
    </row>
    <row r="365" spans="3:69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-BO365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H365" s="174">
        <v>38636</v>
      </c>
      <c r="BI365" s="77" t="s">
        <v>227</v>
      </c>
      <c r="BJ365" s="190">
        <f t="shared" si="26"/>
        <v>1127755.3100000003</v>
      </c>
      <c r="BK365" s="75">
        <f t="shared" si="27"/>
        <v>1820321.21</v>
      </c>
      <c r="BL365" s="189"/>
      <c r="BM365" s="189"/>
      <c r="BN365" s="189"/>
      <c r="BO365" s="189">
        <v>10937.29</v>
      </c>
      <c r="BP365" s="191">
        <f t="shared" si="20"/>
        <v>2937139.2300000004</v>
      </c>
      <c r="BQ365" s="246"/>
    </row>
    <row r="366" spans="3:69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-BO366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H366" s="174">
        <v>38636</v>
      </c>
      <c r="BI366" s="77" t="s">
        <v>326</v>
      </c>
      <c r="BJ366" s="190">
        <f t="shared" si="26"/>
        <v>1127755.3100000003</v>
      </c>
      <c r="BK366" s="75">
        <f t="shared" si="27"/>
        <v>1809383.92</v>
      </c>
      <c r="BL366" s="189"/>
      <c r="BM366" s="189"/>
      <c r="BN366" s="189"/>
      <c r="BO366" s="189">
        <v>2942.1</v>
      </c>
      <c r="BP366" s="191">
        <f t="shared" si="20"/>
        <v>2934197.1300000004</v>
      </c>
      <c r="BQ366" s="246"/>
    </row>
    <row r="367" spans="3:69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-BO367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H367" s="174">
        <v>38636</v>
      </c>
      <c r="BI367" s="77" t="s">
        <v>207</v>
      </c>
      <c r="BJ367" s="190">
        <f t="shared" si="26"/>
        <v>1127755.3100000003</v>
      </c>
      <c r="BK367" s="75">
        <f t="shared" si="27"/>
        <v>1806441.8199999998</v>
      </c>
      <c r="BL367" s="189"/>
      <c r="BM367" s="189"/>
      <c r="BN367" s="189"/>
      <c r="BO367" s="189">
        <v>1458</v>
      </c>
      <c r="BP367" s="191">
        <f t="shared" si="20"/>
        <v>2932739.13</v>
      </c>
      <c r="BQ367" s="246"/>
    </row>
    <row r="368" spans="3:69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-BO368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H368" s="174">
        <v>38636</v>
      </c>
      <c r="BI368" s="77" t="s">
        <v>225</v>
      </c>
      <c r="BJ368" s="190">
        <f t="shared" si="26"/>
        <v>1127755.3100000003</v>
      </c>
      <c r="BK368" s="75">
        <f t="shared" si="27"/>
        <v>1804983.8199999998</v>
      </c>
      <c r="BL368" s="189"/>
      <c r="BM368" s="189"/>
      <c r="BN368" s="189"/>
      <c r="BO368" s="189">
        <v>23210</v>
      </c>
      <c r="BP368" s="191">
        <f t="shared" si="20"/>
        <v>2909529.13</v>
      </c>
      <c r="BQ368" s="246"/>
    </row>
    <row r="369" spans="3:69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-BN369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H369" s="174">
        <v>38636</v>
      </c>
      <c r="BI369" s="77" t="s">
        <v>314</v>
      </c>
      <c r="BJ369" s="190">
        <f t="shared" si="26"/>
        <v>1127755.3100000003</v>
      </c>
      <c r="BK369" s="75">
        <f t="shared" si="27"/>
        <v>1781773.8199999998</v>
      </c>
      <c r="BL369" s="189"/>
      <c r="BM369" s="189"/>
      <c r="BN369" s="189">
        <v>927.95</v>
      </c>
      <c r="BO369" s="189"/>
      <c r="BP369" s="191">
        <f t="shared" si="20"/>
        <v>2908601.1799999997</v>
      </c>
      <c r="BQ369" s="246"/>
    </row>
    <row r="370" spans="3:69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-BN370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H370" s="174">
        <v>38644</v>
      </c>
      <c r="BI370" s="77" t="s">
        <v>308</v>
      </c>
      <c r="BJ370" s="190">
        <f t="shared" si="26"/>
        <v>1126827.3600000003</v>
      </c>
      <c r="BK370" s="75">
        <f t="shared" si="27"/>
        <v>1781773.8199999998</v>
      </c>
      <c r="BL370" s="189"/>
      <c r="BM370" s="189"/>
      <c r="BN370" s="189">
        <v>107.93</v>
      </c>
      <c r="BO370" s="189"/>
      <c r="BP370" s="191">
        <f t="shared" si="20"/>
        <v>2908493.25</v>
      </c>
      <c r="BQ370" s="246"/>
    </row>
    <row r="371" spans="3:69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-BN371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H371" s="174">
        <v>38644</v>
      </c>
      <c r="BI371" s="77" t="s">
        <v>318</v>
      </c>
      <c r="BJ371" s="190">
        <f t="shared" si="26"/>
        <v>1126719.4300000004</v>
      </c>
      <c r="BK371" s="75">
        <f t="shared" si="27"/>
        <v>1781773.8199999998</v>
      </c>
      <c r="BL371" s="189"/>
      <c r="BM371" s="189"/>
      <c r="BN371" s="189">
        <v>20250</v>
      </c>
      <c r="BO371" s="189"/>
      <c r="BP371" s="191">
        <f t="shared" si="20"/>
        <v>2888243.25</v>
      </c>
      <c r="BQ371" s="246"/>
    </row>
    <row r="372" spans="3:69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-BN372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H372" s="174">
        <v>38644</v>
      </c>
      <c r="BI372" s="77" t="s">
        <v>319</v>
      </c>
      <c r="BJ372" s="190">
        <f t="shared" si="26"/>
        <v>1106469.4300000004</v>
      </c>
      <c r="BK372" s="75">
        <f t="shared" si="27"/>
        <v>1781773.8199999998</v>
      </c>
      <c r="BL372" s="189"/>
      <c r="BM372" s="189"/>
      <c r="BN372" s="189">
        <v>759.88</v>
      </c>
      <c r="BO372" s="189"/>
      <c r="BP372" s="191">
        <f t="shared" si="20"/>
        <v>2887483.37</v>
      </c>
      <c r="BQ372" s="246"/>
    </row>
    <row r="373" spans="3:69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-BO373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H373" s="174">
        <v>38650</v>
      </c>
      <c r="BI373" s="77" t="s">
        <v>169</v>
      </c>
      <c r="BJ373" s="190">
        <f t="shared" si="26"/>
        <v>1105709.5500000005</v>
      </c>
      <c r="BK373" s="75">
        <f t="shared" si="27"/>
        <v>1781773.8199999998</v>
      </c>
      <c r="BL373" s="189"/>
      <c r="BM373" s="189"/>
      <c r="BN373" s="189"/>
      <c r="BO373" s="189">
        <v>95</v>
      </c>
      <c r="BP373" s="191">
        <f t="shared" si="20"/>
        <v>2887388.37</v>
      </c>
      <c r="BQ373" s="246"/>
    </row>
    <row r="374" spans="3:69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-BN374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H374" s="174">
        <v>38650</v>
      </c>
      <c r="BI374" s="77" t="s">
        <v>300</v>
      </c>
      <c r="BJ374" s="190">
        <f t="shared" si="26"/>
        <v>1105709.5500000005</v>
      </c>
      <c r="BK374" s="75">
        <f t="shared" si="27"/>
        <v>1781678.8199999998</v>
      </c>
      <c r="BL374" s="189"/>
      <c r="BM374" s="189"/>
      <c r="BN374" s="189">
        <v>2100</v>
      </c>
      <c r="BO374" s="189"/>
      <c r="BP374" s="191">
        <f t="shared" si="20"/>
        <v>2885288.37</v>
      </c>
      <c r="BQ374" s="246"/>
    </row>
    <row r="375" spans="3:69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-BO375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H375" s="174">
        <v>38650</v>
      </c>
      <c r="BI375" s="77" t="s">
        <v>227</v>
      </c>
      <c r="BJ375" s="190">
        <f t="shared" si="26"/>
        <v>1103609.5500000005</v>
      </c>
      <c r="BK375" s="75">
        <f t="shared" si="27"/>
        <v>1781678.8199999998</v>
      </c>
      <c r="BL375" s="189"/>
      <c r="BM375" s="189"/>
      <c r="BN375" s="189"/>
      <c r="BO375" s="189">
        <v>5281.25</v>
      </c>
      <c r="BP375" s="191">
        <f t="shared" si="20"/>
        <v>2880007.12</v>
      </c>
      <c r="BQ375" s="246"/>
    </row>
    <row r="376" spans="3:69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-BO376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H376" s="174">
        <v>38650</v>
      </c>
      <c r="BI376" s="77" t="s">
        <v>320</v>
      </c>
      <c r="BJ376" s="190">
        <f t="shared" si="26"/>
        <v>1103609.5500000005</v>
      </c>
      <c r="BK376" s="75">
        <f t="shared" si="27"/>
        <v>1776397.5699999998</v>
      </c>
      <c r="BL376" s="189"/>
      <c r="BM376" s="189"/>
      <c r="BN376" s="189"/>
      <c r="BO376" s="189">
        <v>1183</v>
      </c>
      <c r="BP376" s="191">
        <f t="shared" si="20"/>
        <v>2878824.12</v>
      </c>
      <c r="BQ376" s="246"/>
    </row>
    <row r="377" spans="3:69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H377" s="174">
        <v>38654</v>
      </c>
      <c r="BI377" s="77" t="s">
        <v>219</v>
      </c>
      <c r="BJ377" s="190">
        <f t="shared" si="26"/>
        <v>1103609.5500000005</v>
      </c>
      <c r="BK377" s="75">
        <f t="shared" si="27"/>
        <v>1775214.5699999998</v>
      </c>
      <c r="BL377" s="189"/>
      <c r="BM377" s="189">
        <v>94.2</v>
      </c>
      <c r="BN377" s="189"/>
      <c r="BO377" s="189"/>
      <c r="BP377" s="191">
        <f t="shared" si="20"/>
        <v>2878918.3200000003</v>
      </c>
      <c r="BQ377" s="246"/>
    </row>
    <row r="378" spans="3:69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H378" s="145">
        <v>38654</v>
      </c>
      <c r="BI378" s="77" t="s">
        <v>321</v>
      </c>
      <c r="BJ378" s="190">
        <f t="shared" si="26"/>
        <v>1103609.5500000005</v>
      </c>
      <c r="BK378" s="75">
        <f t="shared" si="27"/>
        <v>1775308.7699999998</v>
      </c>
      <c r="BL378" s="189"/>
      <c r="BM378" s="189">
        <v>1815</v>
      </c>
      <c r="BN378" s="189"/>
      <c r="BO378" s="189"/>
      <c r="BP378" s="191">
        <f t="shared" si="20"/>
        <v>2880733.3200000003</v>
      </c>
      <c r="BQ378" s="246"/>
    </row>
    <row r="379" spans="3:69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H379" s="145">
        <v>38654</v>
      </c>
      <c r="BI379" s="77" t="s">
        <v>235</v>
      </c>
      <c r="BJ379" s="190">
        <f t="shared" si="26"/>
        <v>1103609.5500000005</v>
      </c>
      <c r="BK379" s="75">
        <f t="shared" si="27"/>
        <v>1777123.7699999998</v>
      </c>
      <c r="BL379" s="189">
        <v>137409.94</v>
      </c>
      <c r="BM379" s="189"/>
      <c r="BN379" s="189"/>
      <c r="BO379" s="189"/>
      <c r="BP379" s="191">
        <f t="shared" si="20"/>
        <v>3018143.2600000002</v>
      </c>
      <c r="BQ379" s="246"/>
    </row>
    <row r="380" spans="3:69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H380" s="145">
        <v>38654</v>
      </c>
      <c r="BI380" s="77" t="s">
        <v>264</v>
      </c>
      <c r="BJ380" s="190">
        <f t="shared" si="26"/>
        <v>1241019.4900000005</v>
      </c>
      <c r="BK380" s="75">
        <f t="shared" si="27"/>
        <v>1777123.7699999998</v>
      </c>
      <c r="BL380" s="189">
        <f>1033.58/2</f>
        <v>516.79</v>
      </c>
      <c r="BM380" s="189">
        <f>1033.58/2</f>
        <v>516.79</v>
      </c>
      <c r="BN380" s="189"/>
      <c r="BO380" s="189"/>
      <c r="BP380" s="191">
        <f t="shared" si="20"/>
        <v>3019176.8400000003</v>
      </c>
      <c r="BQ380" s="246"/>
    </row>
    <row r="381" spans="3:69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-BO381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H381" s="145">
        <v>38658</v>
      </c>
      <c r="BI381" s="77" t="s">
        <v>210</v>
      </c>
      <c r="BJ381" s="190">
        <f t="shared" si="26"/>
        <v>1241536.2800000005</v>
      </c>
      <c r="BK381" s="75">
        <f t="shared" si="27"/>
        <v>1777640.5599999998</v>
      </c>
      <c r="BL381" s="189"/>
      <c r="BM381" s="189"/>
      <c r="BN381" s="189"/>
      <c r="BO381" s="189">
        <v>8303.5</v>
      </c>
      <c r="BP381" s="191">
        <f t="shared" si="20"/>
        <v>3010873.3400000003</v>
      </c>
      <c r="BQ381" s="246"/>
    </row>
    <row r="382" spans="3:69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-BO382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H382" s="145">
        <v>38658</v>
      </c>
      <c r="BI382" s="77" t="s">
        <v>261</v>
      </c>
      <c r="BJ382" s="190">
        <f t="shared" si="26"/>
        <v>1241536.2800000005</v>
      </c>
      <c r="BK382" s="75">
        <f t="shared" si="27"/>
        <v>1769337.0599999998</v>
      </c>
      <c r="BL382" s="189"/>
      <c r="BM382" s="189"/>
      <c r="BN382" s="189"/>
      <c r="BO382" s="189">
        <v>25060</v>
      </c>
      <c r="BP382" s="191">
        <f t="shared" si="20"/>
        <v>2985813.3400000003</v>
      </c>
      <c r="BQ382" s="246"/>
    </row>
    <row r="383" spans="3:69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-BO383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H383" s="145">
        <v>38658</v>
      </c>
      <c r="BI383" s="77" t="s">
        <v>321</v>
      </c>
      <c r="BJ383" s="190">
        <f t="shared" si="26"/>
        <v>1241536.2800000005</v>
      </c>
      <c r="BK383" s="75">
        <f t="shared" si="27"/>
        <v>1744277.0599999998</v>
      </c>
      <c r="BL383" s="189"/>
      <c r="BM383" s="189"/>
      <c r="BN383" s="189"/>
      <c r="BO383" s="189">
        <v>121815</v>
      </c>
      <c r="BP383" s="191">
        <f t="shared" si="20"/>
        <v>2863998.3400000003</v>
      </c>
      <c r="BQ383" s="246"/>
    </row>
    <row r="384" spans="3:69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-BO384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H384" s="145">
        <v>38658</v>
      </c>
      <c r="BI384" s="77" t="s">
        <v>225</v>
      </c>
      <c r="BJ384" s="190">
        <f t="shared" si="26"/>
        <v>1241536.2800000005</v>
      </c>
      <c r="BK384" s="75">
        <f t="shared" si="27"/>
        <v>1622462.0599999998</v>
      </c>
      <c r="BL384" s="189"/>
      <c r="BM384" s="189"/>
      <c r="BN384" s="189"/>
      <c r="BO384" s="189">
        <v>20506</v>
      </c>
      <c r="BP384" s="191">
        <f t="shared" si="20"/>
        <v>2843492.3400000003</v>
      </c>
      <c r="BQ384" s="246"/>
    </row>
    <row r="385" spans="3:69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H385" s="145">
        <v>38660</v>
      </c>
      <c r="BI385" s="77" t="s">
        <v>200</v>
      </c>
      <c r="BJ385" s="190">
        <f t="shared" si="26"/>
        <v>1241536.2800000005</v>
      </c>
      <c r="BK385" s="75">
        <f t="shared" si="27"/>
        <v>1601956.0599999998</v>
      </c>
      <c r="BL385" s="189"/>
      <c r="BM385" s="189"/>
      <c r="BN385" s="189"/>
      <c r="BO385" s="189"/>
      <c r="BP385" s="191">
        <f t="shared" si="20"/>
        <v>2843492.3400000003</v>
      </c>
      <c r="BQ385" s="246"/>
    </row>
    <row r="386" spans="3:69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-BO386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H386" s="145">
        <v>38664</v>
      </c>
      <c r="BI386" s="77" t="s">
        <v>322</v>
      </c>
      <c r="BJ386" s="190">
        <f>SUM(BJ385+BL385-BN385)</f>
        <v>1241536.2800000005</v>
      </c>
      <c r="BK386" s="75">
        <f>SUM(BK385+BM385-BO385)</f>
        <v>1601956.0599999998</v>
      </c>
      <c r="BL386" s="189"/>
      <c r="BM386" s="189"/>
      <c r="BN386" s="189"/>
      <c r="BO386" s="189">
        <v>415</v>
      </c>
      <c r="BP386" s="191">
        <f t="shared" si="20"/>
        <v>2843077.3400000003</v>
      </c>
      <c r="BQ386" s="246"/>
    </row>
    <row r="387" spans="3:69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-BO387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H387" s="145">
        <v>38664</v>
      </c>
      <c r="BI387" s="77" t="s">
        <v>227</v>
      </c>
      <c r="BJ387" s="190">
        <f t="shared" si="26"/>
        <v>1241536.2800000005</v>
      </c>
      <c r="BK387" s="75">
        <f t="shared" si="27"/>
        <v>1601541.0599999998</v>
      </c>
      <c r="BL387" s="189"/>
      <c r="BM387" s="189"/>
      <c r="BN387" s="189"/>
      <c r="BO387" s="189">
        <v>5000</v>
      </c>
      <c r="BP387" s="191">
        <f t="shared" si="20"/>
        <v>2838077.3400000003</v>
      </c>
      <c r="BQ387" s="246"/>
    </row>
    <row r="388" spans="3:69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-BO388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H388" s="145">
        <v>38664</v>
      </c>
      <c r="BI388" s="77" t="s">
        <v>225</v>
      </c>
      <c r="BJ388" s="190">
        <f t="shared" si="26"/>
        <v>1241536.2800000005</v>
      </c>
      <c r="BK388" s="75">
        <f t="shared" si="27"/>
        <v>1596541.0599999998</v>
      </c>
      <c r="BL388" s="189"/>
      <c r="BM388" s="189"/>
      <c r="BN388" s="189"/>
      <c r="BO388" s="189">
        <v>71550</v>
      </c>
      <c r="BP388" s="191">
        <f t="shared" si="20"/>
        <v>2766527.3400000003</v>
      </c>
      <c r="BQ388" s="246"/>
    </row>
    <row r="389" spans="3:69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-BO389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H389" s="145">
        <v>38666</v>
      </c>
      <c r="BI389" s="77" t="s">
        <v>323</v>
      </c>
      <c r="BJ389" s="190">
        <f t="shared" si="26"/>
        <v>1241536.2800000005</v>
      </c>
      <c r="BK389" s="75">
        <f t="shared" si="27"/>
        <v>1524991.0599999998</v>
      </c>
      <c r="BL389" s="189"/>
      <c r="BM389" s="189"/>
      <c r="BN389" s="189"/>
      <c r="BO389" s="189">
        <v>2178.98</v>
      </c>
      <c r="BP389" s="191">
        <f t="shared" si="20"/>
        <v>2764348.3600000003</v>
      </c>
      <c r="BQ389" s="246"/>
    </row>
    <row r="390" spans="3:69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-BO390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H390" s="145">
        <v>38672</v>
      </c>
      <c r="BI390" s="77" t="s">
        <v>324</v>
      </c>
      <c r="BJ390" s="190">
        <f t="shared" si="26"/>
        <v>1241536.2800000005</v>
      </c>
      <c r="BK390" s="75">
        <f t="shared" si="27"/>
        <v>1522812.0799999998</v>
      </c>
      <c r="BL390" s="189"/>
      <c r="BM390" s="189"/>
      <c r="BN390" s="189"/>
      <c r="BO390" s="189">
        <v>143550</v>
      </c>
      <c r="BP390" s="191">
        <f t="shared" si="20"/>
        <v>2620798.3600000003</v>
      </c>
      <c r="BQ390" s="246"/>
    </row>
    <row r="391" spans="3:69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-BO391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H391" s="145">
        <v>38672</v>
      </c>
      <c r="BI391" s="77" t="s">
        <v>326</v>
      </c>
      <c r="BJ391" s="190">
        <f t="shared" si="26"/>
        <v>1241536.2800000005</v>
      </c>
      <c r="BK391" s="75">
        <f t="shared" si="27"/>
        <v>1379262.0799999998</v>
      </c>
      <c r="BL391" s="189"/>
      <c r="BM391" s="189"/>
      <c r="BN391" s="189"/>
      <c r="BO391" s="189">
        <v>1062</v>
      </c>
      <c r="BP391" s="191">
        <f t="shared" si="20"/>
        <v>2619736.3600000003</v>
      </c>
      <c r="BQ391" s="246"/>
    </row>
    <row r="392" spans="3:69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-BO392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H392" s="145">
        <v>38672</v>
      </c>
      <c r="BI392" s="77" t="s">
        <v>207</v>
      </c>
      <c r="BJ392" s="190">
        <f t="shared" si="26"/>
        <v>1241536.2800000005</v>
      </c>
      <c r="BK392" s="75">
        <f t="shared" si="27"/>
        <v>1378200.0799999998</v>
      </c>
      <c r="BL392" s="189"/>
      <c r="BM392" s="189"/>
      <c r="BN392" s="189"/>
      <c r="BO392" s="189">
        <v>2000</v>
      </c>
      <c r="BP392" s="191">
        <f t="shared" si="20"/>
        <v>2617736.3600000003</v>
      </c>
      <c r="BQ392" s="246"/>
    </row>
    <row r="393" spans="3:69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-BO393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H393" s="145">
        <v>38672</v>
      </c>
      <c r="BI393" s="77" t="s">
        <v>327</v>
      </c>
      <c r="BJ393" s="190">
        <f t="shared" si="26"/>
        <v>1241536.2800000005</v>
      </c>
      <c r="BK393" s="75">
        <f t="shared" si="27"/>
        <v>1376200.0799999998</v>
      </c>
      <c r="BL393" s="189"/>
      <c r="BM393" s="189"/>
      <c r="BN393" s="189"/>
      <c r="BO393" s="189">
        <v>5750</v>
      </c>
      <c r="BP393" s="191">
        <f t="shared" si="20"/>
        <v>2611986.3600000003</v>
      </c>
      <c r="BQ393" s="246"/>
    </row>
    <row r="394" spans="3:69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H394" s="145">
        <v>38675</v>
      </c>
      <c r="BI394" s="77" t="s">
        <v>277</v>
      </c>
      <c r="BJ394" s="190">
        <f t="shared" si="26"/>
        <v>1241536.2800000005</v>
      </c>
      <c r="BK394" s="75">
        <f t="shared" si="27"/>
        <v>1370450.0799999998</v>
      </c>
      <c r="BL394" s="189"/>
      <c r="BM394" s="189">
        <f>61.5+97.6+63.2+145.6+104+94+119.85</f>
        <v>685.75</v>
      </c>
      <c r="BN394" s="189"/>
      <c r="BO394" s="189"/>
      <c r="BP394" s="191">
        <f t="shared" si="20"/>
        <v>2612672.1100000003</v>
      </c>
      <c r="BQ394" s="246"/>
    </row>
    <row r="395" spans="3:69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H395" s="145">
        <v>38675</v>
      </c>
      <c r="BI395" s="77" t="s">
        <v>27</v>
      </c>
      <c r="BJ395" s="190">
        <f t="shared" si="26"/>
        <v>1241536.2800000005</v>
      </c>
      <c r="BK395" s="75">
        <f t="shared" si="27"/>
        <v>1371135.8299999998</v>
      </c>
      <c r="BL395" s="189">
        <v>5241.6000000000004</v>
      </c>
      <c r="BM395" s="189"/>
      <c r="BN395" s="189"/>
      <c r="BO395" s="189"/>
      <c r="BP395" s="191">
        <f t="shared" si="20"/>
        <v>2617913.7100000004</v>
      </c>
      <c r="BQ395" s="246"/>
    </row>
    <row r="396" spans="3:69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H396" s="145">
        <v>38685</v>
      </c>
      <c r="BI396" s="77" t="s">
        <v>265</v>
      </c>
      <c r="BJ396" s="190">
        <f t="shared" si="26"/>
        <v>1246777.8800000006</v>
      </c>
      <c r="BK396" s="75">
        <f t="shared" si="27"/>
        <v>1371135.8299999998</v>
      </c>
      <c r="BL396" s="189">
        <f>2579.6/2</f>
        <v>1289.8</v>
      </c>
      <c r="BM396" s="189">
        <f>2579.6/2</f>
        <v>1289.8</v>
      </c>
      <c r="BN396" s="189"/>
      <c r="BO396" s="189"/>
      <c r="BP396" s="191">
        <f t="shared" si="20"/>
        <v>2620493.31</v>
      </c>
      <c r="BQ396" s="246"/>
    </row>
    <row r="397" spans="3:69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H397" s="145">
        <v>38686</v>
      </c>
      <c r="BI397" s="77" t="s">
        <v>328</v>
      </c>
      <c r="BJ397" s="190">
        <f t="shared" si="26"/>
        <v>1248067.6800000006</v>
      </c>
      <c r="BK397" s="75">
        <f t="shared" si="27"/>
        <v>1372425.63</v>
      </c>
      <c r="BL397" s="189"/>
      <c r="BM397" s="189"/>
      <c r="BN397" s="189"/>
      <c r="BO397" s="189">
        <v>94</v>
      </c>
      <c r="BP397" s="191">
        <f t="shared" si="20"/>
        <v>2620399.3100000005</v>
      </c>
      <c r="BQ397" s="246"/>
    </row>
    <row r="398" spans="3:69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-BO398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H398" s="145">
        <v>38686</v>
      </c>
      <c r="BI398" s="77" t="s">
        <v>227</v>
      </c>
      <c r="BJ398" s="190">
        <f t="shared" si="26"/>
        <v>1248067.6800000006</v>
      </c>
      <c r="BK398" s="75">
        <f t="shared" si="27"/>
        <v>1372331.63</v>
      </c>
      <c r="BL398" s="189"/>
      <c r="BM398" s="189"/>
      <c r="BN398" s="189"/>
      <c r="BO398" s="189">
        <v>10077</v>
      </c>
      <c r="BP398" s="191">
        <f t="shared" si="20"/>
        <v>2610322.3100000005</v>
      </c>
      <c r="BQ398" s="246"/>
    </row>
    <row r="399" spans="3:69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-BO399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H399" s="145">
        <v>38686</v>
      </c>
      <c r="BI399" s="77" t="s">
        <v>279</v>
      </c>
      <c r="BJ399" s="190">
        <f t="shared" si="26"/>
        <v>1248067.6800000006</v>
      </c>
      <c r="BK399" s="75">
        <f t="shared" si="27"/>
        <v>1362254.63</v>
      </c>
      <c r="BL399" s="189"/>
      <c r="BM399" s="189"/>
      <c r="BN399" s="189"/>
      <c r="BO399" s="189">
        <v>262.5</v>
      </c>
      <c r="BP399" s="191">
        <f t="shared" si="20"/>
        <v>2610059.8100000005</v>
      </c>
      <c r="BQ399" s="246"/>
    </row>
    <row r="400" spans="3:69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-BO400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H400" s="145">
        <v>38687</v>
      </c>
      <c r="BI400" s="77" t="s">
        <v>329</v>
      </c>
      <c r="BJ400" s="190">
        <f t="shared" si="26"/>
        <v>1248067.6800000006</v>
      </c>
      <c r="BK400" s="75">
        <f t="shared" si="27"/>
        <v>1361992.13</v>
      </c>
      <c r="BL400" s="189"/>
      <c r="BM400" s="189"/>
      <c r="BN400" s="189"/>
      <c r="BO400" s="189">
        <v>5150</v>
      </c>
      <c r="BP400" s="191">
        <f t="shared" si="20"/>
        <v>2604909.8100000005</v>
      </c>
      <c r="BQ400" s="246"/>
    </row>
    <row r="401" spans="3:69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-BO401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H401" s="145">
        <v>38687</v>
      </c>
      <c r="BI401" s="77" t="s">
        <v>330</v>
      </c>
      <c r="BJ401" s="190">
        <f t="shared" si="26"/>
        <v>1248067.6800000006</v>
      </c>
      <c r="BK401" s="75">
        <f t="shared" si="27"/>
        <v>1356842.13</v>
      </c>
      <c r="BL401" s="189"/>
      <c r="BM401" s="189"/>
      <c r="BN401" s="189"/>
      <c r="BO401" s="189">
        <v>95</v>
      </c>
      <c r="BP401" s="191">
        <f t="shared" si="20"/>
        <v>2604814.8100000005</v>
      </c>
      <c r="BQ401" s="246"/>
    </row>
    <row r="402" spans="3:69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-BO402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H402" s="145">
        <v>38687</v>
      </c>
      <c r="BI402" s="77" t="s">
        <v>210</v>
      </c>
      <c r="BJ402" s="190">
        <f t="shared" si="26"/>
        <v>1248067.6800000006</v>
      </c>
      <c r="BK402" s="75">
        <f t="shared" si="27"/>
        <v>1356747.13</v>
      </c>
      <c r="BL402" s="189"/>
      <c r="BM402" s="189"/>
      <c r="BN402" s="189"/>
      <c r="BO402" s="189">
        <v>7500</v>
      </c>
      <c r="BP402" s="191">
        <f t="shared" si="20"/>
        <v>2597314.8100000005</v>
      </c>
      <c r="BQ402" s="246"/>
    </row>
    <row r="403" spans="3:69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H403" s="145">
        <v>38689</v>
      </c>
      <c r="BI403" s="77" t="s">
        <v>190</v>
      </c>
      <c r="BJ403" s="190">
        <f t="shared" si="26"/>
        <v>1248067.6800000006</v>
      </c>
      <c r="BK403" s="75">
        <f t="shared" si="27"/>
        <v>1349247.13</v>
      </c>
      <c r="BL403" s="189">
        <v>51409.8</v>
      </c>
      <c r="BM403" s="189"/>
      <c r="BN403" s="189"/>
      <c r="BO403" s="189"/>
      <c r="BP403" s="191">
        <f t="shared" si="20"/>
        <v>2648724.6100000003</v>
      </c>
      <c r="BQ403" s="246"/>
    </row>
    <row r="404" spans="3:69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H404" s="145">
        <v>38689</v>
      </c>
      <c r="BI404" s="77" t="s">
        <v>262</v>
      </c>
      <c r="BJ404" s="190">
        <f t="shared" si="26"/>
        <v>1299477.4800000007</v>
      </c>
      <c r="BK404" s="75">
        <f t="shared" si="27"/>
        <v>1349247.13</v>
      </c>
      <c r="BL404" s="189">
        <v>6193.2</v>
      </c>
      <c r="BM404" s="189"/>
      <c r="BN404" s="189"/>
      <c r="BO404" s="189"/>
      <c r="BP404" s="191">
        <f t="shared" si="20"/>
        <v>2654917.8100000005</v>
      </c>
      <c r="BQ404" s="246"/>
    </row>
    <row r="405" spans="3:69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-BO405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H405" s="145">
        <v>38699</v>
      </c>
      <c r="BI405" s="77" t="s">
        <v>225</v>
      </c>
      <c r="BJ405" s="190">
        <f t="shared" si="26"/>
        <v>1305670.6800000006</v>
      </c>
      <c r="BK405" s="75">
        <f t="shared" si="27"/>
        <v>1349247.13</v>
      </c>
      <c r="BL405" s="189"/>
      <c r="BM405" s="189"/>
      <c r="BN405" s="189"/>
      <c r="BO405" s="189">
        <v>19716</v>
      </c>
      <c r="BP405" s="191">
        <f t="shared" si="20"/>
        <v>2635201.8100000005</v>
      </c>
      <c r="BQ405" s="246"/>
    </row>
    <row r="406" spans="3:69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-BO406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H406" s="145">
        <v>38699</v>
      </c>
      <c r="BI406" s="77" t="s">
        <v>225</v>
      </c>
      <c r="BJ406" s="190">
        <f t="shared" si="26"/>
        <v>1305670.6800000006</v>
      </c>
      <c r="BK406" s="75">
        <f t="shared" si="27"/>
        <v>1329531.1299999999</v>
      </c>
      <c r="BL406" s="189"/>
      <c r="BM406" s="189"/>
      <c r="BN406" s="189"/>
      <c r="BO406" s="189">
        <v>37457</v>
      </c>
      <c r="BP406" s="191">
        <f t="shared" si="20"/>
        <v>2597744.8100000005</v>
      </c>
      <c r="BQ406" s="246"/>
    </row>
    <row r="407" spans="3:69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-BO407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H407" s="145">
        <v>38699</v>
      </c>
      <c r="BI407" s="77" t="s">
        <v>324</v>
      </c>
      <c r="BJ407" s="190">
        <f t="shared" si="26"/>
        <v>1305670.6800000006</v>
      </c>
      <c r="BK407" s="75">
        <f t="shared" si="27"/>
        <v>1292074.1299999999</v>
      </c>
      <c r="BL407" s="189"/>
      <c r="BM407" s="189"/>
      <c r="BN407" s="189"/>
      <c r="BO407" s="189">
        <v>131184</v>
      </c>
      <c r="BP407" s="191">
        <f t="shared" si="20"/>
        <v>2466560.8100000005</v>
      </c>
      <c r="BQ407" s="246"/>
    </row>
    <row r="408" spans="3:69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H408" s="145">
        <v>38700</v>
      </c>
      <c r="BI408" s="77" t="s">
        <v>193</v>
      </c>
      <c r="BJ408" s="190">
        <f t="shared" si="26"/>
        <v>1305670.6800000006</v>
      </c>
      <c r="BK408" s="75">
        <f t="shared" si="27"/>
        <v>1160890.1299999999</v>
      </c>
      <c r="BL408" s="189">
        <v>6094.53</v>
      </c>
      <c r="BM408" s="189"/>
      <c r="BN408" s="189"/>
      <c r="BO408" s="189"/>
      <c r="BP408" s="191">
        <f t="shared" si="20"/>
        <v>2472655.3400000003</v>
      </c>
      <c r="BQ408" s="246"/>
    </row>
    <row r="409" spans="3:69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-BO409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H409" s="145">
        <v>38701</v>
      </c>
      <c r="BI409" s="77" t="s">
        <v>331</v>
      </c>
      <c r="BJ409" s="190">
        <f t="shared" si="26"/>
        <v>1311765.2100000007</v>
      </c>
      <c r="BK409" s="75">
        <f t="shared" si="27"/>
        <v>1160890.1299999999</v>
      </c>
      <c r="BL409" s="189"/>
      <c r="BM409" s="189"/>
      <c r="BN409" s="189"/>
      <c r="BO409" s="189">
        <v>42300</v>
      </c>
      <c r="BP409" s="191">
        <f t="shared" si="20"/>
        <v>2430355.3400000008</v>
      </c>
      <c r="BQ409" s="246"/>
    </row>
    <row r="410" spans="3:69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H410" s="145">
        <v>38703</v>
      </c>
      <c r="BI410" s="77" t="s">
        <v>332</v>
      </c>
      <c r="BJ410" s="190">
        <f t="shared" si="26"/>
        <v>1311765.2100000007</v>
      </c>
      <c r="BK410" s="75">
        <f t="shared" si="27"/>
        <v>1118590.1299999999</v>
      </c>
      <c r="BL410" s="189"/>
      <c r="BM410" s="189"/>
      <c r="BN410" s="189"/>
      <c r="BO410" s="189">
        <v>190</v>
      </c>
      <c r="BP410" s="191">
        <f t="shared" si="20"/>
        <v>2430165.3400000008</v>
      </c>
      <c r="BQ410" s="246"/>
    </row>
    <row r="411" spans="3:69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-BO411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H411" s="145">
        <v>38703</v>
      </c>
      <c r="BI411" s="77" t="s">
        <v>334</v>
      </c>
      <c r="BJ411" s="190">
        <f t="shared" si="26"/>
        <v>1311765.2100000007</v>
      </c>
      <c r="BK411" s="75">
        <f t="shared" si="27"/>
        <v>1118400.1299999999</v>
      </c>
      <c r="BL411" s="189"/>
      <c r="BM411" s="189"/>
      <c r="BN411" s="189"/>
      <c r="BO411" s="189">
        <v>39511.839999999997</v>
      </c>
      <c r="BP411" s="191">
        <f t="shared" si="20"/>
        <v>2390653.5000000009</v>
      </c>
      <c r="BQ411" s="246"/>
    </row>
    <row r="412" spans="3:69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H412" s="145">
        <v>39081</v>
      </c>
      <c r="BI412" s="77" t="s">
        <v>267</v>
      </c>
      <c r="BJ412" s="190">
        <f t="shared" si="26"/>
        <v>1311765.2100000007</v>
      </c>
      <c r="BK412" s="75">
        <f t="shared" si="27"/>
        <v>1078888.2899999998</v>
      </c>
      <c r="BL412" s="189">
        <f>2465.47/2</f>
        <v>1232.7349999999999</v>
      </c>
      <c r="BM412" s="189">
        <f>2465.47/2</f>
        <v>1232.7349999999999</v>
      </c>
      <c r="BN412" s="189"/>
      <c r="BO412" s="189"/>
      <c r="BP412" s="191">
        <f>SUM(BJ412+BK412+BL412+BM412-BN412-BO412)</f>
        <v>2393118.9700000002</v>
      </c>
      <c r="BQ412" s="246"/>
    </row>
    <row r="413" spans="3:69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-BO413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H413" s="145">
        <v>38727</v>
      </c>
      <c r="BI413" s="77" t="s">
        <v>169</v>
      </c>
      <c r="BJ413" s="190">
        <f>SUM(BJ412+BL412-BN412)</f>
        <v>1312997.9450000008</v>
      </c>
      <c r="BK413" s="75">
        <f>SUM(BK412+BM412-BO412)</f>
        <v>1080121.0249999999</v>
      </c>
      <c r="BL413" s="189"/>
      <c r="BM413" s="189"/>
      <c r="BN413" s="189"/>
      <c r="BO413" s="189">
        <v>190</v>
      </c>
      <c r="BP413" s="191">
        <f t="shared" si="20"/>
        <v>2392928.9700000007</v>
      </c>
      <c r="BQ413" s="246"/>
    </row>
    <row r="414" spans="3:69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-BO414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H414" s="145">
        <v>38727</v>
      </c>
      <c r="BI414" s="77" t="s">
        <v>210</v>
      </c>
      <c r="BJ414" s="190">
        <f t="shared" si="26"/>
        <v>1312997.9450000008</v>
      </c>
      <c r="BK414" s="75">
        <f t="shared" si="27"/>
        <v>1079931.0249999999</v>
      </c>
      <c r="BL414" s="189"/>
      <c r="BM414" s="189"/>
      <c r="BN414" s="189"/>
      <c r="BO414" s="189">
        <v>930.77</v>
      </c>
      <c r="BP414" s="191">
        <f t="shared" si="20"/>
        <v>2391998.2000000007</v>
      </c>
      <c r="BQ414" s="246"/>
    </row>
    <row r="415" spans="3:69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-BO415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H415" s="145">
        <v>38727</v>
      </c>
      <c r="BI415" s="77" t="s">
        <v>227</v>
      </c>
      <c r="BJ415" s="190">
        <f t="shared" si="26"/>
        <v>1312997.9450000008</v>
      </c>
      <c r="BK415" s="75">
        <f t="shared" si="27"/>
        <v>1079000.2549999999</v>
      </c>
      <c r="BL415" s="189"/>
      <c r="BM415" s="189"/>
      <c r="BN415" s="189"/>
      <c r="BO415" s="189">
        <v>3800</v>
      </c>
      <c r="BP415" s="191">
        <f t="shared" si="20"/>
        <v>2388198.2000000007</v>
      </c>
      <c r="BQ415" s="246"/>
    </row>
    <row r="416" spans="3:69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-BO416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H416" s="145">
        <v>38727</v>
      </c>
      <c r="BI416" s="77" t="s">
        <v>326</v>
      </c>
      <c r="BJ416" s="190">
        <f t="shared" si="26"/>
        <v>1312997.9450000008</v>
      </c>
      <c r="BK416" s="75">
        <f t="shared" si="27"/>
        <v>1075200.2549999999</v>
      </c>
      <c r="BL416" s="189"/>
      <c r="BM416" s="189"/>
      <c r="BN416" s="189"/>
      <c r="BO416" s="189">
        <v>11673.9</v>
      </c>
      <c r="BP416" s="191">
        <f t="shared" si="20"/>
        <v>2376524.3000000007</v>
      </c>
      <c r="BQ416" s="246"/>
    </row>
    <row r="417" spans="3:69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-BO417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H417" s="145">
        <v>38727</v>
      </c>
      <c r="BI417" s="77" t="s">
        <v>225</v>
      </c>
      <c r="BJ417" s="190">
        <f t="shared" si="26"/>
        <v>1312997.9450000008</v>
      </c>
      <c r="BK417" s="75">
        <f t="shared" si="27"/>
        <v>1063526.355</v>
      </c>
      <c r="BL417" s="189"/>
      <c r="BM417" s="189"/>
      <c r="BN417" s="189"/>
      <c r="BO417" s="189">
        <v>10107</v>
      </c>
      <c r="BP417" s="191">
        <f t="shared" si="20"/>
        <v>2366417.3000000007</v>
      </c>
      <c r="BQ417" s="246"/>
    </row>
    <row r="418" spans="3:69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H418" s="145">
        <v>38730</v>
      </c>
      <c r="BI418" s="77" t="s">
        <v>225</v>
      </c>
      <c r="BJ418" s="190">
        <f t="shared" si="26"/>
        <v>1312997.9450000008</v>
      </c>
      <c r="BK418" s="75">
        <f t="shared" si="27"/>
        <v>1053419.355</v>
      </c>
      <c r="BL418" s="189"/>
      <c r="BM418" s="189"/>
      <c r="BN418" s="189"/>
      <c r="BO418" s="189">
        <v>8230</v>
      </c>
      <c r="BP418" s="191">
        <f t="shared" si="20"/>
        <v>2358187.3000000007</v>
      </c>
      <c r="BQ418" s="246"/>
    </row>
    <row r="419" spans="3:69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H419" s="145">
        <v>38747</v>
      </c>
      <c r="BI419" s="77" t="s">
        <v>274</v>
      </c>
      <c r="BJ419" s="190">
        <f t="shared" si="26"/>
        <v>1312997.9450000008</v>
      </c>
      <c r="BK419" s="75">
        <f t="shared" si="27"/>
        <v>1045189.355</v>
      </c>
      <c r="BL419" s="189">
        <f>1748.91/2</f>
        <v>874.45500000000004</v>
      </c>
      <c r="BM419" s="189">
        <f>1748.91/2</f>
        <v>874.45500000000004</v>
      </c>
      <c r="BN419" s="189"/>
      <c r="BO419" s="189"/>
      <c r="BP419" s="191">
        <f t="shared" si="20"/>
        <v>2359936.2100000009</v>
      </c>
      <c r="BQ419" s="246"/>
    </row>
    <row r="420" spans="3:69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H420" s="145">
        <v>38750</v>
      </c>
      <c r="BI420" s="77" t="s">
        <v>169</v>
      </c>
      <c r="BJ420" s="190">
        <f t="shared" si="26"/>
        <v>1313872.4000000008</v>
      </c>
      <c r="BK420" s="75">
        <f t="shared" si="27"/>
        <v>1046063.8099999999</v>
      </c>
      <c r="BL420" s="189"/>
      <c r="BM420" s="189"/>
      <c r="BN420" s="189"/>
      <c r="BO420" s="189">
        <v>92</v>
      </c>
      <c r="BP420" s="191">
        <f t="shared" si="20"/>
        <v>2359844.2100000009</v>
      </c>
      <c r="BQ420" s="246"/>
    </row>
    <row r="421" spans="3:69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H421" s="145">
        <v>38750</v>
      </c>
      <c r="BI421" s="77" t="s">
        <v>321</v>
      </c>
      <c r="BJ421" s="190">
        <f t="shared" si="26"/>
        <v>1313872.4000000008</v>
      </c>
      <c r="BK421" s="75">
        <f t="shared" si="27"/>
        <v>1045971.8099999999</v>
      </c>
      <c r="BL421" s="189"/>
      <c r="BM421" s="189"/>
      <c r="BN421" s="189"/>
      <c r="BO421" s="189">
        <v>66185</v>
      </c>
      <c r="BP421" s="191">
        <f t="shared" si="20"/>
        <v>2293659.2100000009</v>
      </c>
      <c r="BQ421" s="246"/>
    </row>
    <row r="422" spans="3:69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H422" s="145">
        <v>38751</v>
      </c>
      <c r="BI422" s="77" t="s">
        <v>335</v>
      </c>
      <c r="BJ422" s="190">
        <f t="shared" si="26"/>
        <v>1313872.4000000008</v>
      </c>
      <c r="BK422" s="75">
        <f t="shared" si="27"/>
        <v>979786.80999999994</v>
      </c>
      <c r="BL422" s="189"/>
      <c r="BM422" s="189"/>
      <c r="BN422" s="189"/>
      <c r="BO422" s="189">
        <v>107906</v>
      </c>
      <c r="BP422" s="191">
        <f t="shared" si="20"/>
        <v>2185753.2100000009</v>
      </c>
      <c r="BQ422" s="246"/>
    </row>
    <row r="423" spans="3:69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-BO423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H423" s="145">
        <v>38756</v>
      </c>
      <c r="BI423" s="77" t="s">
        <v>324</v>
      </c>
      <c r="BJ423" s="190">
        <f t="shared" si="26"/>
        <v>1313872.4000000008</v>
      </c>
      <c r="BK423" s="75">
        <f t="shared" si="27"/>
        <v>871880.80999999994</v>
      </c>
      <c r="BL423" s="189"/>
      <c r="BM423" s="189"/>
      <c r="BN423" s="189"/>
      <c r="BO423" s="189">
        <v>85031</v>
      </c>
      <c r="BP423" s="191">
        <f t="shared" si="20"/>
        <v>2100722.2100000009</v>
      </c>
      <c r="BQ423" s="246"/>
    </row>
    <row r="424" spans="3:69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H424" s="145">
        <v>38766</v>
      </c>
      <c r="BI424" s="77" t="s">
        <v>219</v>
      </c>
      <c r="BJ424" s="190">
        <f t="shared" si="26"/>
        <v>1313872.4000000008</v>
      </c>
      <c r="BK424" s="75">
        <f t="shared" si="27"/>
        <v>786849.80999999994</v>
      </c>
      <c r="BL424" s="189"/>
      <c r="BM424" s="189">
        <v>103.95</v>
      </c>
      <c r="BN424" s="189"/>
      <c r="BO424" s="189"/>
      <c r="BP424" s="191">
        <f t="shared" si="20"/>
        <v>2100826.1600000011</v>
      </c>
      <c r="BQ424" s="246"/>
    </row>
    <row r="425" spans="3:69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H425" s="145">
        <v>38766</v>
      </c>
      <c r="BI425" s="77" t="s">
        <v>27</v>
      </c>
      <c r="BJ425" s="190">
        <f t="shared" si="26"/>
        <v>1313872.4000000008</v>
      </c>
      <c r="BK425" s="75">
        <f t="shared" si="27"/>
        <v>786953.75999999989</v>
      </c>
      <c r="BL425" s="189">
        <v>6820.42</v>
      </c>
      <c r="BM425" s="189"/>
      <c r="BN425" s="189"/>
      <c r="BO425" s="189"/>
      <c r="BP425" s="191">
        <f t="shared" si="20"/>
        <v>2107646.5800000005</v>
      </c>
      <c r="BQ425" s="246"/>
    </row>
    <row r="426" spans="3:69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H426" s="145">
        <v>38775</v>
      </c>
      <c r="BI426" s="77" t="s">
        <v>288</v>
      </c>
      <c r="BJ426" s="190">
        <f t="shared" si="26"/>
        <v>1320692.8200000008</v>
      </c>
      <c r="BK426" s="75">
        <f t="shared" si="27"/>
        <v>786953.75999999989</v>
      </c>
      <c r="BL426" s="189">
        <f>1969.84/2</f>
        <v>984.92</v>
      </c>
      <c r="BM426" s="189">
        <f>1969.84/2</f>
        <v>984.92</v>
      </c>
      <c r="BN426" s="189"/>
      <c r="BO426" s="189"/>
      <c r="BP426" s="191">
        <f t="shared" si="20"/>
        <v>2109616.4200000004</v>
      </c>
      <c r="BQ426" s="246"/>
    </row>
    <row r="427" spans="3:69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-BO427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H427" s="145">
        <v>38778</v>
      </c>
      <c r="BI427" s="77" t="s">
        <v>336</v>
      </c>
      <c r="BJ427" s="190">
        <f t="shared" si="26"/>
        <v>1321677.7400000007</v>
      </c>
      <c r="BK427" s="75">
        <f t="shared" si="27"/>
        <v>787938.67999999993</v>
      </c>
      <c r="BL427" s="189"/>
      <c r="BM427" s="189"/>
      <c r="BN427" s="189"/>
      <c r="BO427" s="189">
        <v>6000</v>
      </c>
      <c r="BP427" s="191">
        <f t="shared" si="20"/>
        <v>2103616.4200000009</v>
      </c>
      <c r="BQ427" s="246"/>
    </row>
    <row r="428" spans="3:69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-BO428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H428" s="145">
        <v>38793</v>
      </c>
      <c r="BI428" s="77" t="s">
        <v>339</v>
      </c>
      <c r="BJ428" s="190">
        <f t="shared" si="26"/>
        <v>1321677.7400000007</v>
      </c>
      <c r="BK428" s="75">
        <f t="shared" si="27"/>
        <v>781938.67999999993</v>
      </c>
      <c r="BL428" s="189"/>
      <c r="BM428" s="189"/>
      <c r="BN428" s="189"/>
      <c r="BO428" s="189">
        <v>6990</v>
      </c>
      <c r="BP428" s="191">
        <f t="shared" si="20"/>
        <v>2096626.4200000009</v>
      </c>
      <c r="BQ428" s="246"/>
    </row>
    <row r="429" spans="3:69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H429" s="145">
        <v>38793</v>
      </c>
      <c r="BI429" s="77" t="s">
        <v>340</v>
      </c>
      <c r="BJ429" s="190">
        <f t="shared" si="26"/>
        <v>1321677.7400000007</v>
      </c>
      <c r="BK429" s="75">
        <f t="shared" si="27"/>
        <v>774948.67999999993</v>
      </c>
      <c r="BL429" s="189"/>
      <c r="BM429" s="189"/>
      <c r="BN429" s="189"/>
      <c r="BO429" s="189">
        <v>95</v>
      </c>
      <c r="BP429" s="191">
        <f t="shared" si="20"/>
        <v>2096531.4200000006</v>
      </c>
      <c r="BQ429" s="246"/>
    </row>
    <row r="430" spans="3:69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H430" s="145">
        <v>38793</v>
      </c>
      <c r="BI430" s="77" t="s">
        <v>341</v>
      </c>
      <c r="BJ430" s="190">
        <f t="shared" si="26"/>
        <v>1321677.7400000007</v>
      </c>
      <c r="BK430" s="75">
        <f t="shared" si="27"/>
        <v>774853.67999999993</v>
      </c>
      <c r="BL430" s="189"/>
      <c r="BM430" s="189">
        <v>1185.1300000000001</v>
      </c>
      <c r="BN430" s="189"/>
      <c r="BO430" s="189"/>
      <c r="BP430" s="191">
        <f t="shared" si="20"/>
        <v>2097716.5500000007</v>
      </c>
      <c r="BQ430" s="246"/>
    </row>
    <row r="431" spans="3:69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H431" s="145">
        <v>38806</v>
      </c>
      <c r="BI431" s="77" t="s">
        <v>205</v>
      </c>
      <c r="BJ431" s="190">
        <f t="shared" si="26"/>
        <v>1321677.7400000007</v>
      </c>
      <c r="BK431" s="75">
        <f t="shared" si="27"/>
        <v>776038.80999999994</v>
      </c>
      <c r="BL431" s="189">
        <f>1483.77/2</f>
        <v>741.88499999999999</v>
      </c>
      <c r="BM431" s="189">
        <f>1483.77/2</f>
        <v>741.88499999999999</v>
      </c>
      <c r="BN431" s="189"/>
      <c r="BO431" s="189"/>
      <c r="BP431" s="191">
        <f t="shared" si="20"/>
        <v>2099200.3200000003</v>
      </c>
      <c r="BQ431" s="246"/>
    </row>
    <row r="432" spans="3:69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-BO432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H432" s="145">
        <v>38811</v>
      </c>
      <c r="BI432" s="77" t="s">
        <v>342</v>
      </c>
      <c r="BJ432" s="190">
        <f t="shared" si="26"/>
        <v>1322419.6250000007</v>
      </c>
      <c r="BK432" s="75">
        <f t="shared" si="27"/>
        <v>776780.69499999995</v>
      </c>
      <c r="BL432" s="189"/>
      <c r="BM432" s="189"/>
      <c r="BN432" s="189"/>
      <c r="BO432" s="189">
        <v>95</v>
      </c>
      <c r="BP432" s="191">
        <f t="shared" si="20"/>
        <v>2099105.3200000008</v>
      </c>
      <c r="BQ432" s="246"/>
    </row>
    <row r="433" spans="3:69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-BO433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H433" s="145">
        <v>38819</v>
      </c>
      <c r="BI433" s="77" t="s">
        <v>291</v>
      </c>
      <c r="BJ433" s="190">
        <f t="shared" si="26"/>
        <v>1322419.6250000007</v>
      </c>
      <c r="BK433" s="75">
        <f t="shared" si="27"/>
        <v>776685.69499999995</v>
      </c>
      <c r="BL433" s="189"/>
      <c r="BM433" s="189"/>
      <c r="BN433" s="189"/>
      <c r="BO433" s="189">
        <v>44.77</v>
      </c>
      <c r="BP433" s="191">
        <f t="shared" si="20"/>
        <v>2099060.5500000007</v>
      </c>
      <c r="BQ433" s="246"/>
    </row>
    <row r="434" spans="3:69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-BO434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H434" s="145">
        <v>38826</v>
      </c>
      <c r="BI434" s="77" t="s">
        <v>227</v>
      </c>
      <c r="BJ434" s="190">
        <f t="shared" si="26"/>
        <v>1322419.6250000007</v>
      </c>
      <c r="BK434" s="75">
        <f t="shared" si="27"/>
        <v>776640.92499999993</v>
      </c>
      <c r="BL434" s="189"/>
      <c r="BM434" s="189"/>
      <c r="BN434" s="189"/>
      <c r="BO434" s="189">
        <v>3950</v>
      </c>
      <c r="BP434" s="191">
        <f t="shared" si="20"/>
        <v>2095110.5500000007</v>
      </c>
      <c r="BQ434" s="246"/>
    </row>
    <row r="435" spans="3:69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-BO435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H435" s="145">
        <v>38826</v>
      </c>
      <c r="BI435" s="77" t="s">
        <v>343</v>
      </c>
      <c r="BJ435" s="190">
        <f t="shared" si="26"/>
        <v>1322419.6250000007</v>
      </c>
      <c r="BK435" s="75">
        <f t="shared" si="27"/>
        <v>772690.92499999993</v>
      </c>
      <c r="BL435" s="189"/>
      <c r="BM435" s="189"/>
      <c r="BN435" s="189"/>
      <c r="BO435" s="189">
        <v>2000</v>
      </c>
      <c r="BP435" s="191">
        <f t="shared" si="20"/>
        <v>2093110.5500000007</v>
      </c>
      <c r="BQ435" s="246"/>
    </row>
    <row r="436" spans="3:69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H436" s="145">
        <v>38826</v>
      </c>
      <c r="BI436" s="77" t="s">
        <v>219</v>
      </c>
      <c r="BJ436" s="190">
        <f t="shared" si="26"/>
        <v>1322419.6250000007</v>
      </c>
      <c r="BK436" s="75">
        <f t="shared" si="27"/>
        <v>770690.92499999993</v>
      </c>
      <c r="BL436" s="189"/>
      <c r="BM436" s="189">
        <v>30.6</v>
      </c>
      <c r="BN436" s="189"/>
      <c r="BO436" s="189"/>
      <c r="BP436" s="191">
        <f t="shared" si="20"/>
        <v>2093141.1500000008</v>
      </c>
      <c r="BQ436" s="246"/>
    </row>
    <row r="437" spans="3:69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H437" s="145">
        <v>38826</v>
      </c>
      <c r="BI437" s="77" t="s">
        <v>48</v>
      </c>
      <c r="BJ437" s="190">
        <f t="shared" si="26"/>
        <v>1322419.6250000007</v>
      </c>
      <c r="BK437" s="75">
        <f t="shared" si="27"/>
        <v>770721.52499999991</v>
      </c>
      <c r="BL437" s="189"/>
      <c r="BM437" s="189">
        <v>550</v>
      </c>
      <c r="BN437" s="189"/>
      <c r="BO437" s="189"/>
      <c r="BP437" s="191">
        <f t="shared" si="20"/>
        <v>2093691.1500000006</v>
      </c>
      <c r="BQ437" s="246"/>
    </row>
    <row r="438" spans="3:69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-BO438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H438" s="145">
        <v>38828</v>
      </c>
      <c r="BI438" s="77" t="s">
        <v>346</v>
      </c>
      <c r="BJ438" s="190">
        <f t="shared" si="26"/>
        <v>1322419.6250000007</v>
      </c>
      <c r="BK438" s="75">
        <f t="shared" si="27"/>
        <v>771271.52499999991</v>
      </c>
      <c r="BL438" s="189"/>
      <c r="BM438" s="189"/>
      <c r="BN438" s="189"/>
      <c r="BO438" s="189">
        <v>11026.96</v>
      </c>
      <c r="BP438" s="191">
        <f t="shared" si="20"/>
        <v>2082664.1900000006</v>
      </c>
      <c r="BQ438" s="246"/>
    </row>
    <row r="439" spans="3:69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-BO439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H439" s="145">
        <v>38828</v>
      </c>
      <c r="BI439" s="77" t="s">
        <v>344</v>
      </c>
      <c r="BJ439" s="190">
        <f t="shared" si="26"/>
        <v>1322419.6250000007</v>
      </c>
      <c r="BK439" s="75">
        <f t="shared" si="27"/>
        <v>760244.56499999994</v>
      </c>
      <c r="BL439" s="189"/>
      <c r="BM439" s="189"/>
      <c r="BN439" s="189"/>
      <c r="BO439" s="189">
        <v>1055</v>
      </c>
      <c r="BP439" s="191">
        <f t="shared" si="20"/>
        <v>2081609.1900000006</v>
      </c>
      <c r="BQ439" s="246"/>
    </row>
    <row r="440" spans="3:69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-BO440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H440" s="145">
        <v>38828</v>
      </c>
      <c r="BI440" s="77" t="s">
        <v>279</v>
      </c>
      <c r="BJ440" s="190">
        <f t="shared" si="26"/>
        <v>1322419.6250000007</v>
      </c>
      <c r="BK440" s="75">
        <f t="shared" si="27"/>
        <v>759189.56499999994</v>
      </c>
      <c r="BL440" s="189"/>
      <c r="BM440" s="189"/>
      <c r="BN440" s="189"/>
      <c r="BO440" s="189">
        <v>1000</v>
      </c>
      <c r="BP440" s="191">
        <f t="shared" si="20"/>
        <v>2080609.1900000006</v>
      </c>
      <c r="BQ440" s="246"/>
    </row>
    <row r="441" spans="3:69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-BO441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H441" s="145">
        <v>38835</v>
      </c>
      <c r="BI441" s="77" t="s">
        <v>261</v>
      </c>
      <c r="BJ441" s="190">
        <f t="shared" si="26"/>
        <v>1322419.6250000007</v>
      </c>
      <c r="BK441" s="75">
        <f t="shared" si="27"/>
        <v>758189.56499999994</v>
      </c>
      <c r="BL441" s="189"/>
      <c r="BM441" s="189"/>
      <c r="BN441" s="189"/>
      <c r="BO441" s="189">
        <v>24044</v>
      </c>
      <c r="BP441" s="191">
        <f t="shared" si="20"/>
        <v>2056565.1900000006</v>
      </c>
      <c r="BQ441" s="246"/>
    </row>
    <row r="442" spans="3:69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H442" s="145">
        <v>38836</v>
      </c>
      <c r="BI442" s="77" t="s">
        <v>220</v>
      </c>
      <c r="BJ442" s="190">
        <f t="shared" si="26"/>
        <v>1322419.6250000007</v>
      </c>
      <c r="BK442" s="75">
        <f t="shared" si="27"/>
        <v>734145.56499999994</v>
      </c>
      <c r="BL442" s="189">
        <f>1383.87/2</f>
        <v>691.93499999999995</v>
      </c>
      <c r="BM442" s="189">
        <f>1383.87/2</f>
        <v>691.93499999999995</v>
      </c>
      <c r="BN442" s="189"/>
      <c r="BO442" s="189"/>
      <c r="BP442" s="191">
        <f t="shared" si="20"/>
        <v>2057949.0600000008</v>
      </c>
      <c r="BQ442" s="246"/>
    </row>
    <row r="443" spans="3:69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-BO443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H443" s="145">
        <v>38840</v>
      </c>
      <c r="BI443" s="77" t="s">
        <v>336</v>
      </c>
      <c r="BJ443" s="190">
        <f t="shared" si="26"/>
        <v>1323111.5600000008</v>
      </c>
      <c r="BK443" s="75">
        <f t="shared" si="27"/>
        <v>734837.5</v>
      </c>
      <c r="BL443" s="189"/>
      <c r="BM443" s="189"/>
      <c r="BN443" s="189"/>
      <c r="BO443" s="189">
        <v>1650</v>
      </c>
      <c r="BP443" s="191">
        <f t="shared" si="20"/>
        <v>2056299.0600000008</v>
      </c>
      <c r="BQ443" s="246"/>
    </row>
    <row r="444" spans="3:69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H444" s="145">
        <v>38854</v>
      </c>
      <c r="BI444" s="77" t="s">
        <v>347</v>
      </c>
      <c r="BJ444" s="190">
        <f t="shared" si="26"/>
        <v>1323111.5600000008</v>
      </c>
      <c r="BK444" s="75">
        <f t="shared" si="27"/>
        <v>733187.5</v>
      </c>
      <c r="BL444" s="189"/>
      <c r="BM444" s="189"/>
      <c r="BN444" s="189"/>
      <c r="BO444" s="189">
        <v>190</v>
      </c>
      <c r="BP444" s="191">
        <f t="shared" si="20"/>
        <v>2056109.0600000008</v>
      </c>
      <c r="BQ444" s="246"/>
    </row>
    <row r="445" spans="3:69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H445" s="145">
        <v>38855</v>
      </c>
      <c r="BI445" s="77" t="s">
        <v>348</v>
      </c>
      <c r="BJ445" s="190">
        <f t="shared" si="26"/>
        <v>1323111.5600000008</v>
      </c>
      <c r="BK445" s="75">
        <f t="shared" si="27"/>
        <v>732997.5</v>
      </c>
      <c r="BL445" s="189"/>
      <c r="BM445" s="189"/>
      <c r="BN445" s="189"/>
      <c r="BO445" s="189">
        <v>1000</v>
      </c>
      <c r="BP445" s="191">
        <f t="shared" si="20"/>
        <v>2055109.0600000008</v>
      </c>
      <c r="BQ445" s="246"/>
    </row>
    <row r="446" spans="3:69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-BO446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H446" s="145">
        <v>38864</v>
      </c>
      <c r="BI446" s="77" t="s">
        <v>227</v>
      </c>
      <c r="BJ446" s="190">
        <f t="shared" si="26"/>
        <v>1323111.5600000008</v>
      </c>
      <c r="BK446" s="75">
        <f t="shared" si="27"/>
        <v>731997.5</v>
      </c>
      <c r="BL446" s="189"/>
      <c r="BM446" s="189"/>
      <c r="BN446" s="189"/>
      <c r="BO446" s="189">
        <v>15345.37</v>
      </c>
      <c r="BP446" s="191">
        <f t="shared" si="20"/>
        <v>2039763.6900000006</v>
      </c>
      <c r="BQ446" s="246"/>
    </row>
    <row r="447" spans="3:69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-BO447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H447" s="145">
        <v>38864</v>
      </c>
      <c r="BI447" s="77" t="s">
        <v>346</v>
      </c>
      <c r="BJ447" s="190">
        <f t="shared" si="26"/>
        <v>1323111.5600000008</v>
      </c>
      <c r="BK447" s="75">
        <f t="shared" si="27"/>
        <v>716652.13</v>
      </c>
      <c r="BL447" s="189"/>
      <c r="BM447" s="189"/>
      <c r="BN447" s="189"/>
      <c r="BO447" s="189">
        <v>5000</v>
      </c>
      <c r="BP447" s="191">
        <f t="shared" si="20"/>
        <v>2034763.6900000009</v>
      </c>
      <c r="BQ447" s="246"/>
    </row>
    <row r="448" spans="3:69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H448" s="145">
        <v>38867</v>
      </c>
      <c r="BI448" s="77" t="s">
        <v>221</v>
      </c>
      <c r="BJ448" s="190">
        <f t="shared" si="26"/>
        <v>1323111.5600000008</v>
      </c>
      <c r="BK448" s="75">
        <f t="shared" si="27"/>
        <v>711652.13</v>
      </c>
      <c r="BL448" s="189">
        <f>1306.47/2</f>
        <v>653.23500000000001</v>
      </c>
      <c r="BM448" s="189">
        <f>1306.47/2</f>
        <v>653.23500000000001</v>
      </c>
      <c r="BN448" s="189"/>
      <c r="BO448" s="189"/>
      <c r="BP448" s="191">
        <f t="shared" si="20"/>
        <v>2036070.1600000011</v>
      </c>
      <c r="BQ448" s="246"/>
    </row>
    <row r="449" spans="3:72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H449" s="145">
        <v>38868</v>
      </c>
      <c r="BI449" s="77" t="s">
        <v>219</v>
      </c>
      <c r="BJ449" s="190">
        <f t="shared" si="26"/>
        <v>1323764.7950000009</v>
      </c>
      <c r="BK449" s="75">
        <f t="shared" si="27"/>
        <v>712305.36499999999</v>
      </c>
      <c r="BL449" s="189"/>
      <c r="BM449" s="189">
        <v>30.6</v>
      </c>
      <c r="BN449" s="189"/>
      <c r="BO449" s="189"/>
      <c r="BP449" s="191">
        <f t="shared" si="20"/>
        <v>2036100.7600000009</v>
      </c>
      <c r="BQ449" s="246"/>
    </row>
    <row r="450" spans="3:72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-BO450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H450" s="145">
        <v>38874</v>
      </c>
      <c r="BI450" s="77" t="s">
        <v>349</v>
      </c>
      <c r="BJ450" s="190">
        <f t="shared" si="26"/>
        <v>1323764.7950000009</v>
      </c>
      <c r="BK450" s="75">
        <f t="shared" si="27"/>
        <v>712335.96499999997</v>
      </c>
      <c r="BL450" s="189"/>
      <c r="BM450" s="189"/>
      <c r="BN450" s="189"/>
      <c r="BO450" s="189">
        <v>2250</v>
      </c>
      <c r="BP450" s="191">
        <f t="shared" si="20"/>
        <v>2033850.7600000007</v>
      </c>
      <c r="BQ450" s="246"/>
    </row>
    <row r="451" spans="3:72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H451" s="145">
        <v>38875</v>
      </c>
      <c r="BI451" s="77" t="s">
        <v>350</v>
      </c>
      <c r="BJ451" s="190">
        <f t="shared" si="26"/>
        <v>1323764.7950000009</v>
      </c>
      <c r="BK451" s="75">
        <f t="shared" si="27"/>
        <v>710085.96499999997</v>
      </c>
      <c r="BL451" s="189"/>
      <c r="BM451" s="189">
        <v>93500</v>
      </c>
      <c r="BN451" s="189"/>
      <c r="BO451" s="189"/>
      <c r="BP451" s="191">
        <f t="shared" si="20"/>
        <v>2127350.7600000007</v>
      </c>
      <c r="BQ451" s="246"/>
    </row>
    <row r="452" spans="3:72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H452" s="145">
        <v>38876</v>
      </c>
      <c r="BI452" s="77" t="s">
        <v>341</v>
      </c>
      <c r="BJ452" s="190">
        <f t="shared" si="26"/>
        <v>1323764.7950000009</v>
      </c>
      <c r="BK452" s="75">
        <f t="shared" si="27"/>
        <v>803585.96499999997</v>
      </c>
      <c r="BL452" s="189"/>
      <c r="BM452" s="189"/>
      <c r="BN452" s="189"/>
      <c r="BO452" s="189">
        <v>270.88</v>
      </c>
      <c r="BP452" s="191">
        <f t="shared" si="20"/>
        <v>2127079.8800000008</v>
      </c>
      <c r="BQ452" s="246"/>
    </row>
    <row r="453" spans="3:72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-BO453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H453" s="145">
        <v>38884</v>
      </c>
      <c r="BI453" s="77" t="s">
        <v>225</v>
      </c>
      <c r="BJ453" s="190">
        <f t="shared" si="26"/>
        <v>1323764.7950000009</v>
      </c>
      <c r="BK453" s="75">
        <f t="shared" si="27"/>
        <v>803315.08499999996</v>
      </c>
      <c r="BL453" s="189"/>
      <c r="BM453" s="189"/>
      <c r="BN453" s="189"/>
      <c r="BO453" s="189">
        <v>459</v>
      </c>
      <c r="BP453" s="191">
        <f t="shared" si="20"/>
        <v>2126620.8800000008</v>
      </c>
      <c r="BQ453" s="246"/>
    </row>
    <row r="454" spans="3:72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-BO454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H454" s="145">
        <v>38884</v>
      </c>
      <c r="BI454" s="77" t="s">
        <v>225</v>
      </c>
      <c r="BJ454" s="190">
        <f t="shared" si="26"/>
        <v>1323764.7950000009</v>
      </c>
      <c r="BK454" s="75">
        <f t="shared" si="27"/>
        <v>802856.08499999996</v>
      </c>
      <c r="BL454" s="189"/>
      <c r="BM454" s="189"/>
      <c r="BN454" s="189"/>
      <c r="BO454" s="189">
        <v>18607</v>
      </c>
      <c r="BP454" s="191">
        <f t="shared" si="20"/>
        <v>2108013.8800000008</v>
      </c>
      <c r="BQ454" s="246"/>
    </row>
    <row r="455" spans="3:72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-BO455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H455" s="145">
        <v>38884</v>
      </c>
      <c r="BI455" s="77" t="s">
        <v>347</v>
      </c>
      <c r="BJ455" s="190">
        <f t="shared" si="26"/>
        <v>1323764.7950000009</v>
      </c>
      <c r="BK455" s="75">
        <f t="shared" si="27"/>
        <v>784249.08499999996</v>
      </c>
      <c r="BL455" s="189"/>
      <c r="BM455" s="189"/>
      <c r="BN455" s="189"/>
      <c r="BO455" s="189">
        <v>190</v>
      </c>
      <c r="BP455" s="191">
        <f t="shared" si="20"/>
        <v>2107823.8800000008</v>
      </c>
      <c r="BQ455" s="246"/>
    </row>
    <row r="456" spans="3:72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H456" s="145">
        <v>38895</v>
      </c>
      <c r="BI456" s="192" t="s">
        <v>48</v>
      </c>
      <c r="BJ456" s="190">
        <f t="shared" si="26"/>
        <v>1323764.7950000009</v>
      </c>
      <c r="BK456" s="75">
        <f t="shared" si="27"/>
        <v>784059.08499999996</v>
      </c>
      <c r="BL456" s="189"/>
      <c r="BM456" s="189">
        <v>1500</v>
      </c>
      <c r="BN456" s="189"/>
      <c r="BO456" s="189"/>
      <c r="BP456" s="191">
        <f t="shared" si="20"/>
        <v>2109323.8800000008</v>
      </c>
      <c r="BQ456" s="246"/>
    </row>
    <row r="457" spans="3:72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H457" s="145">
        <v>38895</v>
      </c>
      <c r="BI457" s="192" t="s">
        <v>219</v>
      </c>
      <c r="BJ457" s="190">
        <f t="shared" ref="BJ457:BK521" si="31">SUM(BJ456+BL456-BN456)</f>
        <v>1323764.7950000009</v>
      </c>
      <c r="BK457" s="75">
        <f t="shared" si="31"/>
        <v>785559.08499999996</v>
      </c>
      <c r="BL457" s="189"/>
      <c r="BM457" s="189">
        <v>87</v>
      </c>
      <c r="BN457" s="189"/>
      <c r="BO457" s="189"/>
      <c r="BP457" s="191">
        <f t="shared" si="20"/>
        <v>2109410.8800000008</v>
      </c>
      <c r="BQ457" s="246"/>
    </row>
    <row r="458" spans="3:72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H458" s="145">
        <v>38897</v>
      </c>
      <c r="BI458" s="192" t="s">
        <v>222</v>
      </c>
      <c r="BJ458" s="190">
        <f t="shared" si="31"/>
        <v>1323764.7950000009</v>
      </c>
      <c r="BK458" s="75">
        <f t="shared" si="31"/>
        <v>785646.08499999996</v>
      </c>
      <c r="BL458" s="189">
        <f>1290.57/2</f>
        <v>645.28499999999997</v>
      </c>
      <c r="BM458" s="189">
        <f>1290.57/2</f>
        <v>645.28499999999997</v>
      </c>
      <c r="BN458" s="189"/>
      <c r="BO458" s="189"/>
      <c r="BP458" s="191">
        <f t="shared" si="20"/>
        <v>2110701.4500000011</v>
      </c>
      <c r="BQ458" s="246"/>
    </row>
    <row r="459" spans="3:72" ht="15.75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-BO459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H459" s="145">
        <v>38918</v>
      </c>
      <c r="BI459" s="192" t="s">
        <v>351</v>
      </c>
      <c r="BJ459" s="190">
        <f t="shared" si="31"/>
        <v>1324410.0800000008</v>
      </c>
      <c r="BK459" s="75">
        <f t="shared" si="31"/>
        <v>786291.37</v>
      </c>
      <c r="BL459" s="189"/>
      <c r="BM459" s="189"/>
      <c r="BN459" s="189"/>
      <c r="BO459" s="189">
        <v>1540</v>
      </c>
      <c r="BP459" s="191">
        <f t="shared" si="20"/>
        <v>2109161.4500000007</v>
      </c>
      <c r="BQ459" s="246"/>
      <c r="BR459" s="149"/>
      <c r="BS459" s="112" t="s">
        <v>352</v>
      </c>
      <c r="BT459" s="2"/>
    </row>
    <row r="460" spans="3:72" ht="15.75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-BO460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H460" s="145">
        <v>38918</v>
      </c>
      <c r="BI460" s="192" t="s">
        <v>353</v>
      </c>
      <c r="BJ460" s="190">
        <f t="shared" si="31"/>
        <v>1324410.0800000008</v>
      </c>
      <c r="BK460" s="75">
        <f t="shared" si="31"/>
        <v>784751.37</v>
      </c>
      <c r="BL460" s="189"/>
      <c r="BM460" s="189"/>
      <c r="BN460" s="189"/>
      <c r="BO460" s="189">
        <v>3996</v>
      </c>
      <c r="BP460" s="191">
        <f>SUM(BJ460+BK460+BL460+BM460-BN460-BO460)</f>
        <v>2105165.4500000007</v>
      </c>
      <c r="BQ460" s="246"/>
      <c r="BR460" s="149"/>
      <c r="BS460" s="112" t="s">
        <v>354</v>
      </c>
      <c r="BT460" s="2"/>
    </row>
    <row r="461" spans="3:72" ht="15.75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-BO461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H461" s="145">
        <v>38918</v>
      </c>
      <c r="BI461" s="192" t="s">
        <v>342</v>
      </c>
      <c r="BJ461" s="190">
        <f t="shared" si="31"/>
        <v>1324410.0800000008</v>
      </c>
      <c r="BK461" s="75">
        <f t="shared" si="31"/>
        <v>780755.37</v>
      </c>
      <c r="BL461" s="189"/>
      <c r="BM461" s="189"/>
      <c r="BN461" s="189"/>
      <c r="BO461" s="189">
        <v>95</v>
      </c>
      <c r="BP461" s="191">
        <f t="shared" si="20"/>
        <v>2105070.4500000007</v>
      </c>
      <c r="BQ461" s="246"/>
      <c r="BR461" s="149"/>
      <c r="BS461" s="112" t="s">
        <v>333</v>
      </c>
      <c r="BT461" s="2"/>
    </row>
    <row r="462" spans="3:72" ht="15.75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-BO462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H462" s="145">
        <v>38918</v>
      </c>
      <c r="BI462" s="192" t="s">
        <v>225</v>
      </c>
      <c r="BJ462" s="190">
        <f t="shared" si="31"/>
        <v>1324410.0800000008</v>
      </c>
      <c r="BK462" s="75">
        <f t="shared" si="31"/>
        <v>780660.37</v>
      </c>
      <c r="BL462" s="189"/>
      <c r="BM462" s="189"/>
      <c r="BN462" s="189"/>
      <c r="BO462" s="189">
        <v>39583</v>
      </c>
      <c r="BP462" s="191">
        <f t="shared" si="20"/>
        <v>2065487.4500000007</v>
      </c>
      <c r="BQ462" s="246"/>
      <c r="BR462" s="149" t="s">
        <v>247</v>
      </c>
      <c r="BS462" s="112" t="s">
        <v>355</v>
      </c>
      <c r="BT462" s="2"/>
    </row>
    <row r="463" spans="3:72" ht="15.75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H463" s="145">
        <v>38920</v>
      </c>
      <c r="BI463" s="192" t="s">
        <v>356</v>
      </c>
      <c r="BJ463" s="190">
        <f t="shared" si="31"/>
        <v>1324410.0800000008</v>
      </c>
      <c r="BK463" s="75">
        <f t="shared" si="31"/>
        <v>741077.37</v>
      </c>
      <c r="BL463" s="189"/>
      <c r="BM463" s="189">
        <v>12200</v>
      </c>
      <c r="BN463" s="189"/>
      <c r="BO463" s="189"/>
      <c r="BP463" s="191">
        <f t="shared" si="20"/>
        <v>2077687.4500000007</v>
      </c>
      <c r="BQ463" s="246"/>
      <c r="BR463" s="149"/>
      <c r="BS463" s="112"/>
      <c r="BT463" s="2"/>
    </row>
    <row r="464" spans="3:72" ht="15.75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H464" s="145">
        <v>38928</v>
      </c>
      <c r="BI464" s="192" t="s">
        <v>241</v>
      </c>
      <c r="BJ464" s="190">
        <f t="shared" si="31"/>
        <v>1324410.0800000008</v>
      </c>
      <c r="BK464" s="75">
        <f t="shared" si="31"/>
        <v>753277.37</v>
      </c>
      <c r="BL464" s="189">
        <f>1337.46/2</f>
        <v>668.73</v>
      </c>
      <c r="BM464" s="189">
        <f>1337.46/2</f>
        <v>668.73</v>
      </c>
      <c r="BN464" s="189"/>
      <c r="BO464" s="189"/>
      <c r="BP464" s="191">
        <f t="shared" ref="BP464:BP469" si="32">SUM(BJ464+BK464+BL464+BM464-BN464-BO464)</f>
        <v>2079024.9100000006</v>
      </c>
      <c r="BQ464" s="246"/>
      <c r="BR464" s="149"/>
      <c r="BS464" s="112"/>
      <c r="BT464" s="2"/>
    </row>
    <row r="465" spans="3:72" ht="15.75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-BO465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H465" s="145">
        <v>38930</v>
      </c>
      <c r="BI465" s="192" t="s">
        <v>335</v>
      </c>
      <c r="BJ465" s="190">
        <f t="shared" si="31"/>
        <v>1325078.8100000008</v>
      </c>
      <c r="BK465" s="75">
        <f t="shared" si="31"/>
        <v>753946.1</v>
      </c>
      <c r="BL465" s="189"/>
      <c r="BM465" s="189"/>
      <c r="BN465" s="189"/>
      <c r="BO465" s="189">
        <v>17200</v>
      </c>
      <c r="BP465" s="191">
        <f t="shared" si="32"/>
        <v>2061824.9100000006</v>
      </c>
      <c r="BQ465" s="246"/>
      <c r="BR465" s="149" t="s">
        <v>270</v>
      </c>
      <c r="BS465" s="112" t="s">
        <v>317</v>
      </c>
      <c r="BT465" s="2"/>
    </row>
    <row r="466" spans="3:72" ht="15.75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-BO466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H466" s="145">
        <v>38930</v>
      </c>
      <c r="BI466" s="192" t="s">
        <v>357</v>
      </c>
      <c r="BJ466" s="190">
        <f t="shared" si="31"/>
        <v>1325078.8100000008</v>
      </c>
      <c r="BK466" s="75">
        <f t="shared" si="31"/>
        <v>736746.1</v>
      </c>
      <c r="BL466" s="189"/>
      <c r="BM466" s="189"/>
      <c r="BN466" s="189"/>
      <c r="BO466" s="189">
        <v>20154.55</v>
      </c>
      <c r="BP466" s="191">
        <f t="shared" si="32"/>
        <v>2041670.3600000006</v>
      </c>
      <c r="BQ466" s="246"/>
      <c r="BR466" s="149"/>
      <c r="BS466" s="112" t="s">
        <v>358</v>
      </c>
      <c r="BT466" s="2"/>
    </row>
    <row r="467" spans="3:72" ht="15.75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H467" s="145">
        <v>38937</v>
      </c>
      <c r="BI467" s="192" t="s">
        <v>48</v>
      </c>
      <c r="BJ467" s="190">
        <f t="shared" si="31"/>
        <v>1325078.8100000008</v>
      </c>
      <c r="BK467" s="75">
        <f t="shared" si="31"/>
        <v>716591.54999999993</v>
      </c>
      <c r="BL467" s="189"/>
      <c r="BM467" s="189">
        <v>700</v>
      </c>
      <c r="BN467" s="189"/>
      <c r="BO467" s="189"/>
      <c r="BP467" s="191">
        <f t="shared" si="32"/>
        <v>2042370.3600000008</v>
      </c>
      <c r="BQ467" s="246"/>
      <c r="BR467" s="149"/>
      <c r="BS467" s="112"/>
      <c r="BT467" s="2"/>
    </row>
    <row r="468" spans="3:72" ht="15.75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>
        <f>-BO468</f>
        <v>-52200</v>
      </c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H468" s="145">
        <v>38941</v>
      </c>
      <c r="BI468" s="192" t="s">
        <v>359</v>
      </c>
      <c r="BJ468" s="190">
        <f t="shared" si="31"/>
        <v>1325078.8100000008</v>
      </c>
      <c r="BK468" s="75">
        <f t="shared" si="31"/>
        <v>717291.54999999993</v>
      </c>
      <c r="BL468" s="189"/>
      <c r="BM468" s="189"/>
      <c r="BN468" s="189"/>
      <c r="BO468" s="189">
        <v>52200</v>
      </c>
      <c r="BP468" s="191">
        <f t="shared" si="32"/>
        <v>1990170.3600000008</v>
      </c>
      <c r="BQ468" s="246"/>
      <c r="BR468" s="149" t="s">
        <v>360</v>
      </c>
      <c r="BS468" s="112" t="s">
        <v>345</v>
      </c>
      <c r="BT468" s="2"/>
    </row>
    <row r="469" spans="3:72" ht="15.75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>
        <f>-BO469</f>
        <v>-3466.8</v>
      </c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H469" s="145">
        <v>38941</v>
      </c>
      <c r="BI469" s="192" t="s">
        <v>361</v>
      </c>
      <c r="BJ469" s="190">
        <f t="shared" si="31"/>
        <v>1325078.8100000008</v>
      </c>
      <c r="BK469" s="75">
        <f t="shared" si="31"/>
        <v>665091.54999999993</v>
      </c>
      <c r="BL469" s="189"/>
      <c r="BM469" s="189"/>
      <c r="BN469" s="189"/>
      <c r="BO469" s="189">
        <v>3466.8</v>
      </c>
      <c r="BP469" s="191">
        <f t="shared" si="32"/>
        <v>1986703.5600000008</v>
      </c>
      <c r="BQ469" s="246"/>
      <c r="BR469" s="149" t="s">
        <v>360</v>
      </c>
      <c r="BS469" s="112" t="s">
        <v>345</v>
      </c>
      <c r="BT469" s="2"/>
    </row>
    <row r="470" spans="3:72" ht="15.75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-BO470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H470" s="145">
        <v>38941</v>
      </c>
      <c r="BI470" s="192" t="s">
        <v>346</v>
      </c>
      <c r="BJ470" s="190">
        <f t="shared" si="31"/>
        <v>1325078.8100000008</v>
      </c>
      <c r="BK470" s="75">
        <f t="shared" si="31"/>
        <v>661624.74999999988</v>
      </c>
      <c r="BL470" s="189"/>
      <c r="BM470" s="189"/>
      <c r="BN470" s="189"/>
      <c r="BO470" s="189">
        <v>10852.67</v>
      </c>
      <c r="BP470" s="191">
        <f t="shared" ref="BP470:BP633" si="33">SUM(BJ470+BK470+BL470+BM470-BN470-BO470)</f>
        <v>1975850.8900000006</v>
      </c>
      <c r="BQ470" s="246"/>
      <c r="BR470" s="149"/>
      <c r="BS470" s="112" t="s">
        <v>362</v>
      </c>
      <c r="BT470" s="2"/>
    </row>
    <row r="471" spans="3:72" ht="15.75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-BO471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H471" s="145">
        <v>38941</v>
      </c>
      <c r="BI471" s="192" t="s">
        <v>344</v>
      </c>
      <c r="BJ471" s="190">
        <f t="shared" si="31"/>
        <v>1325078.8100000008</v>
      </c>
      <c r="BK471" s="75">
        <f t="shared" si="31"/>
        <v>650772.07999999984</v>
      </c>
      <c r="BL471" s="189"/>
      <c r="BM471" s="189"/>
      <c r="BN471" s="189"/>
      <c r="BO471" s="189">
        <v>660</v>
      </c>
      <c r="BP471" s="191">
        <f t="shared" si="33"/>
        <v>1975190.8900000006</v>
      </c>
      <c r="BQ471" s="246"/>
      <c r="BR471" s="149"/>
      <c r="BS471" s="112" t="s">
        <v>363</v>
      </c>
      <c r="BT471" s="2"/>
    </row>
    <row r="472" spans="3:72" ht="15.75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-BO472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H472" s="145">
        <v>38941</v>
      </c>
      <c r="BI472" s="192" t="s">
        <v>225</v>
      </c>
      <c r="BJ472" s="190">
        <f t="shared" si="31"/>
        <v>1325078.8100000008</v>
      </c>
      <c r="BK472" s="75">
        <f t="shared" si="31"/>
        <v>650112.07999999984</v>
      </c>
      <c r="BL472" s="189"/>
      <c r="BM472" s="189"/>
      <c r="BN472" s="189"/>
      <c r="BO472" s="189">
        <v>53169</v>
      </c>
      <c r="BP472" s="191">
        <f t="shared" si="33"/>
        <v>1922021.8900000006</v>
      </c>
      <c r="BQ472" s="246"/>
      <c r="BR472" s="149" t="s">
        <v>247</v>
      </c>
      <c r="BS472" s="112" t="s">
        <v>226</v>
      </c>
      <c r="BT472" s="2"/>
    </row>
    <row r="473" spans="3:72" ht="15.75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-BO473+2250</f>
        <v>-2450</v>
      </c>
      <c r="AM473" s="54">
        <f>-BO473+2450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H473" s="145">
        <v>38941</v>
      </c>
      <c r="BI473" s="192" t="s">
        <v>331</v>
      </c>
      <c r="BJ473" s="190">
        <f t="shared" si="31"/>
        <v>1325078.8100000008</v>
      </c>
      <c r="BK473" s="75">
        <f t="shared" si="31"/>
        <v>596943.07999999984</v>
      </c>
      <c r="BL473" s="189"/>
      <c r="BM473" s="189"/>
      <c r="BN473" s="189"/>
      <c r="BO473" s="189">
        <v>4700</v>
      </c>
      <c r="BP473" s="191">
        <f t="shared" si="33"/>
        <v>1917321.8900000006</v>
      </c>
      <c r="BQ473" s="246"/>
      <c r="BR473" s="149" t="s">
        <v>364</v>
      </c>
      <c r="BS473" s="112" t="s">
        <v>365</v>
      </c>
      <c r="BT473" s="2"/>
    </row>
    <row r="474" spans="3:72" ht="15.75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>
        <f>-BO474+596.68+370.04</f>
        <v>-436.2000000000001</v>
      </c>
      <c r="AQ474" s="54">
        <f>-BO474+436.2+596.68</f>
        <v>-370.04000000000008</v>
      </c>
      <c r="AR474" s="54">
        <f>-BO474+370.04+436.2</f>
        <v>-596.68000000000006</v>
      </c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H474" s="145">
        <v>38941</v>
      </c>
      <c r="BI474" s="192" t="s">
        <v>291</v>
      </c>
      <c r="BJ474" s="190">
        <f t="shared" si="31"/>
        <v>1325078.8100000008</v>
      </c>
      <c r="BK474" s="75">
        <f t="shared" si="31"/>
        <v>592243.07999999984</v>
      </c>
      <c r="BL474" s="189"/>
      <c r="BM474" s="189"/>
      <c r="BN474" s="189"/>
      <c r="BO474" s="189">
        <v>1402.92</v>
      </c>
      <c r="BP474" s="191">
        <f t="shared" si="33"/>
        <v>1915918.9700000007</v>
      </c>
      <c r="BQ474" s="246"/>
      <c r="BR474" s="149"/>
      <c r="BS474" s="112" t="s">
        <v>370</v>
      </c>
      <c r="BT474" s="2"/>
    </row>
    <row r="475" spans="3:72" ht="15.75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>
        <f>-BO475</f>
        <v>-3800</v>
      </c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H475" s="145">
        <v>38945</v>
      </c>
      <c r="BI475" s="192" t="s">
        <v>207</v>
      </c>
      <c r="BJ475" s="190">
        <f t="shared" si="31"/>
        <v>1325078.8100000008</v>
      </c>
      <c r="BK475" s="75">
        <f t="shared" si="31"/>
        <v>590840.1599999998</v>
      </c>
      <c r="BL475" s="189"/>
      <c r="BM475" s="189"/>
      <c r="BN475" s="189"/>
      <c r="BO475" s="189">
        <v>3800</v>
      </c>
      <c r="BP475" s="191">
        <f t="shared" si="33"/>
        <v>1912118.9700000007</v>
      </c>
      <c r="BQ475" s="246"/>
      <c r="BR475" s="149" t="s">
        <v>366</v>
      </c>
      <c r="BS475" s="112" t="s">
        <v>368</v>
      </c>
      <c r="BT475" s="2"/>
    </row>
    <row r="476" spans="3:72" ht="15.75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H476" s="145">
        <v>38952</v>
      </c>
      <c r="BI476" s="192" t="s">
        <v>219</v>
      </c>
      <c r="BJ476" s="190">
        <f t="shared" si="31"/>
        <v>1325078.8100000008</v>
      </c>
      <c r="BK476" s="75">
        <f t="shared" si="31"/>
        <v>587040.1599999998</v>
      </c>
      <c r="BL476" s="189"/>
      <c r="BM476" s="189">
        <v>78.400000000000006</v>
      </c>
      <c r="BN476" s="189"/>
      <c r="BO476" s="189"/>
      <c r="BP476" s="191">
        <f t="shared" si="33"/>
        <v>1912197.3700000006</v>
      </c>
      <c r="BQ476" s="246"/>
      <c r="BR476" s="149"/>
      <c r="BS476" s="112"/>
      <c r="BT476" s="2"/>
    </row>
    <row r="477" spans="3:72" ht="15.75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>
        <f>-BO477</f>
        <v>-119</v>
      </c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H477" s="145">
        <v>38958</v>
      </c>
      <c r="BI477" s="192" t="s">
        <v>328</v>
      </c>
      <c r="BJ477" s="190">
        <f t="shared" si="31"/>
        <v>1325078.8100000008</v>
      </c>
      <c r="BK477" s="75">
        <f t="shared" si="31"/>
        <v>587118.55999999982</v>
      </c>
      <c r="BL477" s="189"/>
      <c r="BM477" s="189"/>
      <c r="BN477" s="189"/>
      <c r="BO477" s="189">
        <v>119</v>
      </c>
      <c r="BP477" s="191">
        <f t="shared" si="33"/>
        <v>1912078.3700000006</v>
      </c>
      <c r="BQ477" s="246"/>
      <c r="BR477" s="149" t="s">
        <v>366</v>
      </c>
      <c r="BS477" s="112" t="s">
        <v>368</v>
      </c>
      <c r="BT477" s="2"/>
    </row>
    <row r="478" spans="3:72" ht="15.75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H478" s="145">
        <v>38959</v>
      </c>
      <c r="BI478" s="192" t="s">
        <v>219</v>
      </c>
      <c r="BJ478" s="190">
        <f t="shared" si="31"/>
        <v>1325078.8100000008</v>
      </c>
      <c r="BK478" s="75">
        <f t="shared" si="31"/>
        <v>586999.55999999982</v>
      </c>
      <c r="BL478" s="189"/>
      <c r="BM478" s="189">
        <v>265.25</v>
      </c>
      <c r="BN478" s="189"/>
      <c r="BO478" s="189"/>
      <c r="BP478" s="191">
        <f t="shared" si="33"/>
        <v>1912343.6200000006</v>
      </c>
      <c r="BQ478" s="246"/>
      <c r="BR478" s="149"/>
      <c r="BS478" s="112"/>
      <c r="BT478" s="2"/>
    </row>
    <row r="479" spans="3:72" ht="15.75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H479" s="145">
        <v>39324</v>
      </c>
      <c r="BI479" s="192" t="s">
        <v>242</v>
      </c>
      <c r="BJ479" s="190">
        <f t="shared" si="31"/>
        <v>1325078.8100000008</v>
      </c>
      <c r="BK479" s="75">
        <f t="shared" si="31"/>
        <v>587264.80999999982</v>
      </c>
      <c r="BL479" s="189">
        <f>1245.5/2</f>
        <v>622.75</v>
      </c>
      <c r="BM479" s="189">
        <f>1245.5/2</f>
        <v>622.75</v>
      </c>
      <c r="BN479" s="189"/>
      <c r="BO479" s="189"/>
      <c r="BP479" s="191">
        <f t="shared" si="33"/>
        <v>1913589.1200000006</v>
      </c>
      <c r="BQ479" s="246"/>
      <c r="BR479" s="149"/>
      <c r="BS479" s="112"/>
      <c r="BT479" s="2"/>
    </row>
    <row r="480" spans="3:72" ht="15.75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-BO480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H480" s="145">
        <v>38966</v>
      </c>
      <c r="BI480" s="192" t="s">
        <v>374</v>
      </c>
      <c r="BJ480" s="190">
        <f t="shared" si="31"/>
        <v>1325701.5600000008</v>
      </c>
      <c r="BK480" s="75">
        <f t="shared" si="31"/>
        <v>587887.55999999982</v>
      </c>
      <c r="BL480" s="189"/>
      <c r="BM480" s="189"/>
      <c r="BN480" s="189"/>
      <c r="BO480" s="189">
        <v>30452.6</v>
      </c>
      <c r="BP480" s="191">
        <f t="shared" si="33"/>
        <v>1883136.5200000005</v>
      </c>
      <c r="BQ480" s="246"/>
      <c r="BR480" s="149" t="s">
        <v>375</v>
      </c>
      <c r="BS480" s="112" t="s">
        <v>376</v>
      </c>
      <c r="BT480" s="2"/>
    </row>
    <row r="481" spans="3:72" ht="15.75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H481" s="145">
        <v>38967</v>
      </c>
      <c r="BI481" s="192" t="s">
        <v>379</v>
      </c>
      <c r="BJ481" s="190">
        <f t="shared" si="31"/>
        <v>1325701.5600000008</v>
      </c>
      <c r="BK481" s="75">
        <f t="shared" si="31"/>
        <v>557434.95999999985</v>
      </c>
      <c r="BL481" s="189"/>
      <c r="BM481" s="189">
        <v>500</v>
      </c>
      <c r="BN481" s="189"/>
      <c r="BO481" s="189"/>
      <c r="BP481" s="191">
        <f t="shared" si="33"/>
        <v>1883636.5200000005</v>
      </c>
      <c r="BQ481" s="246"/>
      <c r="BR481" s="149"/>
      <c r="BS481" s="112"/>
      <c r="BT481" s="2"/>
    </row>
    <row r="482" spans="3:72" ht="15.75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H482" s="145">
        <v>38967</v>
      </c>
      <c r="BI482" s="192" t="s">
        <v>380</v>
      </c>
      <c r="BJ482" s="190">
        <f t="shared" si="31"/>
        <v>1325701.5600000008</v>
      </c>
      <c r="BK482" s="75">
        <f t="shared" si="31"/>
        <v>557934.95999999985</v>
      </c>
      <c r="BL482" s="189"/>
      <c r="BM482" s="189">
        <v>2000</v>
      </c>
      <c r="BN482" s="189"/>
      <c r="BO482" s="189"/>
      <c r="BP482" s="191">
        <f t="shared" si="33"/>
        <v>1885636.5200000005</v>
      </c>
      <c r="BQ482" s="246"/>
      <c r="BR482" s="149"/>
      <c r="BS482" s="112"/>
      <c r="BT482" s="2"/>
    </row>
    <row r="483" spans="3:72" ht="15.75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-BO483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H483" s="174">
        <v>38967</v>
      </c>
      <c r="BI483" s="77" t="s">
        <v>298</v>
      </c>
      <c r="BJ483" s="190">
        <f t="shared" si="31"/>
        <v>1325701.5600000008</v>
      </c>
      <c r="BK483" s="75">
        <f t="shared" si="31"/>
        <v>559934.95999999985</v>
      </c>
      <c r="BL483" s="189"/>
      <c r="BM483" s="189"/>
      <c r="BN483" s="189"/>
      <c r="BO483" s="189">
        <v>125736.11</v>
      </c>
      <c r="BP483" s="191">
        <f t="shared" si="33"/>
        <v>1759900.4100000004</v>
      </c>
      <c r="BQ483" s="246"/>
      <c r="BR483" s="149"/>
      <c r="BS483" s="112" t="s">
        <v>381</v>
      </c>
      <c r="BT483" s="2"/>
    </row>
    <row r="484" spans="3:72" ht="15.75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-BO484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H484" s="174">
        <v>38969</v>
      </c>
      <c r="BI484" s="77" t="s">
        <v>357</v>
      </c>
      <c r="BJ484" s="190">
        <f t="shared" si="31"/>
        <v>1325701.5600000008</v>
      </c>
      <c r="BK484" s="75">
        <f t="shared" si="31"/>
        <v>434198.84999999986</v>
      </c>
      <c r="BL484" s="189"/>
      <c r="BM484" s="189"/>
      <c r="BN484" s="189"/>
      <c r="BO484" s="189">
        <v>12354.15</v>
      </c>
      <c r="BP484" s="191">
        <f t="shared" si="33"/>
        <v>1747546.2600000007</v>
      </c>
      <c r="BQ484" s="246"/>
      <c r="BR484" s="149"/>
      <c r="BS484" s="112" t="s">
        <v>382</v>
      </c>
      <c r="BT484" s="2"/>
    </row>
    <row r="485" spans="3:72" ht="15.75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-BO485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H485" s="174">
        <v>38975</v>
      </c>
      <c r="BI485" s="77" t="s">
        <v>291</v>
      </c>
      <c r="BJ485" s="190">
        <f t="shared" si="31"/>
        <v>1325701.5600000008</v>
      </c>
      <c r="BK485" s="75">
        <f t="shared" si="31"/>
        <v>421844.69999999984</v>
      </c>
      <c r="BL485" s="189"/>
      <c r="BM485" s="189"/>
      <c r="BN485" s="189"/>
      <c r="BO485" s="189">
        <v>1385.24</v>
      </c>
      <c r="BP485" s="191">
        <f t="shared" si="33"/>
        <v>1746161.0200000007</v>
      </c>
      <c r="BQ485" s="246"/>
      <c r="BR485" s="149"/>
      <c r="BS485" s="112"/>
      <c r="BT485" s="2"/>
    </row>
    <row r="486" spans="3:72" ht="15.75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H486" s="174">
        <v>38976</v>
      </c>
      <c r="BI486" s="77" t="s">
        <v>219</v>
      </c>
      <c r="BJ486" s="190">
        <f t="shared" si="31"/>
        <v>1325701.5600000008</v>
      </c>
      <c r="BK486" s="75">
        <f t="shared" si="31"/>
        <v>420459.45999999985</v>
      </c>
      <c r="BL486" s="189"/>
      <c r="BM486" s="189">
        <v>91.9</v>
      </c>
      <c r="BN486" s="189"/>
      <c r="BO486" s="189"/>
      <c r="BP486" s="191">
        <f t="shared" si="33"/>
        <v>1746252.9200000004</v>
      </c>
      <c r="BQ486" s="246"/>
      <c r="BR486" s="149"/>
      <c r="BS486" s="112"/>
      <c r="BT486" s="2"/>
    </row>
    <row r="487" spans="3:72" ht="15.75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>
        <f>-BO487</f>
        <v>-173520</v>
      </c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H487" s="174">
        <v>38976</v>
      </c>
      <c r="BI487" s="77" t="s">
        <v>359</v>
      </c>
      <c r="BJ487" s="190">
        <f t="shared" si="31"/>
        <v>1325701.5600000008</v>
      </c>
      <c r="BK487" s="75">
        <f t="shared" si="31"/>
        <v>420551.35999999987</v>
      </c>
      <c r="BL487" s="189"/>
      <c r="BM487" s="189"/>
      <c r="BN487" s="189"/>
      <c r="BO487" s="189">
        <v>173520</v>
      </c>
      <c r="BP487" s="191">
        <f t="shared" si="33"/>
        <v>1572732.9200000006</v>
      </c>
      <c r="BQ487" s="246"/>
      <c r="BR487" s="149" t="s">
        <v>360</v>
      </c>
      <c r="BS487" s="112" t="s">
        <v>345</v>
      </c>
      <c r="BT487" s="2"/>
    </row>
    <row r="488" spans="3:72" ht="15.75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-BO488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H488" s="174">
        <v>38976</v>
      </c>
      <c r="BI488" s="77" t="s">
        <v>361</v>
      </c>
      <c r="BJ488" s="190">
        <f t="shared" si="31"/>
        <v>1325701.5600000008</v>
      </c>
      <c r="BK488" s="75">
        <f t="shared" si="31"/>
        <v>247031.35999999987</v>
      </c>
      <c r="BL488" s="189"/>
      <c r="BM488" s="189"/>
      <c r="BN488" s="189"/>
      <c r="BO488" s="189">
        <v>2398</v>
      </c>
      <c r="BP488" s="191">
        <f t="shared" si="33"/>
        <v>1570334.9200000006</v>
      </c>
      <c r="BQ488" s="246"/>
      <c r="BR488" s="149"/>
      <c r="BS488" s="112" t="s">
        <v>383</v>
      </c>
      <c r="BT488" s="2"/>
    </row>
    <row r="489" spans="3:72" ht="15.75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>
        <f>-BO489</f>
        <v>-926.5</v>
      </c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H489" s="174">
        <v>38976</v>
      </c>
      <c r="BI489" s="77" t="s">
        <v>361</v>
      </c>
      <c r="BJ489" s="190">
        <f t="shared" si="31"/>
        <v>1325701.5600000008</v>
      </c>
      <c r="BK489" s="75">
        <f t="shared" si="31"/>
        <v>244633.35999999987</v>
      </c>
      <c r="BL489" s="189"/>
      <c r="BM489" s="189"/>
      <c r="BN489" s="189"/>
      <c r="BO489" s="189">
        <v>926.5</v>
      </c>
      <c r="BP489" s="191">
        <f t="shared" si="33"/>
        <v>1569408.4200000006</v>
      </c>
      <c r="BQ489" s="246"/>
      <c r="BR489" s="149">
        <v>1003</v>
      </c>
      <c r="BS489" s="112" t="s">
        <v>345</v>
      </c>
      <c r="BT489" s="2"/>
    </row>
    <row r="490" spans="3:72" ht="15.75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>
        <f>-BO490</f>
        <v>-208800</v>
      </c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H490" s="174">
        <v>38976</v>
      </c>
      <c r="BI490" s="77" t="s">
        <v>35</v>
      </c>
      <c r="BJ490" s="190">
        <f t="shared" si="31"/>
        <v>1325701.5600000008</v>
      </c>
      <c r="BK490" s="75">
        <f t="shared" si="31"/>
        <v>243706.85999999987</v>
      </c>
      <c r="BL490" s="189"/>
      <c r="BM490" s="189"/>
      <c r="BN490" s="189"/>
      <c r="BO490" s="189">
        <v>208800</v>
      </c>
      <c r="BP490" s="191">
        <f t="shared" si="33"/>
        <v>1360608.4200000006</v>
      </c>
      <c r="BQ490" s="246"/>
      <c r="BR490" s="149" t="s">
        <v>367</v>
      </c>
      <c r="BS490" s="112" t="s">
        <v>369</v>
      </c>
      <c r="BT490" s="2"/>
    </row>
    <row r="491" spans="3:72" ht="15.75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>
        <f>-BO491</f>
        <v>-2000</v>
      </c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H491" s="174">
        <v>38976</v>
      </c>
      <c r="BI491" s="77" t="s">
        <v>207</v>
      </c>
      <c r="BJ491" s="190">
        <f t="shared" si="31"/>
        <v>1325701.5600000008</v>
      </c>
      <c r="BK491" s="75">
        <f t="shared" si="31"/>
        <v>34906.85999999987</v>
      </c>
      <c r="BL491" s="189"/>
      <c r="BM491" s="189"/>
      <c r="BN491" s="189"/>
      <c r="BO491" s="189">
        <v>2000</v>
      </c>
      <c r="BP491" s="191">
        <f t="shared" si="33"/>
        <v>1358608.4200000006</v>
      </c>
      <c r="BQ491" s="246"/>
      <c r="BR491" s="149" t="s">
        <v>367</v>
      </c>
      <c r="BS491" s="112" t="s">
        <v>368</v>
      </c>
      <c r="BT491" s="2"/>
    </row>
    <row r="492" spans="3:72" ht="15.75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-BO492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H492" s="174">
        <v>38976</v>
      </c>
      <c r="BI492" s="77" t="s">
        <v>225</v>
      </c>
      <c r="BJ492" s="190">
        <f t="shared" si="31"/>
        <v>1325701.5600000008</v>
      </c>
      <c r="BK492" s="75">
        <f t="shared" si="31"/>
        <v>32906.85999999987</v>
      </c>
      <c r="BL492" s="189"/>
      <c r="BM492" s="189"/>
      <c r="BN492" s="189"/>
      <c r="BO492" s="189">
        <v>15741</v>
      </c>
      <c r="BP492" s="191">
        <f t="shared" si="33"/>
        <v>1342867.4200000006</v>
      </c>
      <c r="BQ492" s="246"/>
      <c r="BR492" s="149" t="s">
        <v>247</v>
      </c>
      <c r="BS492" s="112" t="s">
        <v>226</v>
      </c>
      <c r="BT492" s="2"/>
    </row>
    <row r="493" spans="3:72" ht="15.75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-BO493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H493" s="174">
        <v>38979</v>
      </c>
      <c r="BI493" s="77" t="s">
        <v>346</v>
      </c>
      <c r="BJ493" s="190">
        <f t="shared" si="31"/>
        <v>1325701.5600000008</v>
      </c>
      <c r="BK493" s="75">
        <f t="shared" si="31"/>
        <v>17165.85999999987</v>
      </c>
      <c r="BL493" s="189"/>
      <c r="BM493" s="189"/>
      <c r="BN493" s="189"/>
      <c r="BO493" s="189">
        <v>18764.16</v>
      </c>
      <c r="BP493" s="191">
        <f t="shared" si="33"/>
        <v>1324103.2600000007</v>
      </c>
      <c r="BQ493" s="246"/>
      <c r="BR493" s="149"/>
      <c r="BS493" s="112" t="s">
        <v>384</v>
      </c>
      <c r="BT493" s="2"/>
    </row>
    <row r="494" spans="3:72" ht="15.75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H494" s="174">
        <v>38983</v>
      </c>
      <c r="BI494" s="193" t="s">
        <v>388</v>
      </c>
      <c r="BJ494" s="190">
        <f t="shared" si="31"/>
        <v>1325701.5600000008</v>
      </c>
      <c r="BK494" s="75">
        <f t="shared" si="31"/>
        <v>-1598.3000000001302</v>
      </c>
      <c r="BL494" s="189"/>
      <c r="BM494" s="189">
        <v>75</v>
      </c>
      <c r="BN494" s="189"/>
      <c r="BO494" s="189"/>
      <c r="BP494" s="191">
        <f t="shared" si="33"/>
        <v>1324178.2600000007</v>
      </c>
      <c r="BQ494" s="246"/>
      <c r="BR494" s="149"/>
      <c r="BS494" s="112"/>
      <c r="BT494" s="2"/>
    </row>
    <row r="495" spans="3:72" ht="15.75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H495" s="174">
        <v>38983</v>
      </c>
      <c r="BI495" s="193" t="s">
        <v>219</v>
      </c>
      <c r="BJ495" s="190">
        <f t="shared" si="31"/>
        <v>1325701.5600000008</v>
      </c>
      <c r="BK495" s="75">
        <f t="shared" si="31"/>
        <v>-1523.3000000001302</v>
      </c>
      <c r="BL495" s="189"/>
      <c r="BM495" s="189">
        <v>104.6</v>
      </c>
      <c r="BN495" s="189"/>
      <c r="BO495" s="189"/>
      <c r="BP495" s="191">
        <f t="shared" si="33"/>
        <v>1324282.8600000008</v>
      </c>
      <c r="BQ495" s="246"/>
      <c r="BR495" s="149"/>
      <c r="BS495" s="112"/>
      <c r="BT495" s="2"/>
    </row>
    <row r="496" spans="3:72" ht="15.75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>
        <f>-BO496</f>
        <v>-25080</v>
      </c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H496" s="174">
        <v>38989</v>
      </c>
      <c r="BI496" s="193" t="s">
        <v>359</v>
      </c>
      <c r="BJ496" s="190">
        <f t="shared" si="31"/>
        <v>1325701.5600000008</v>
      </c>
      <c r="BK496" s="75">
        <f t="shared" si="31"/>
        <v>-1418.7000000001303</v>
      </c>
      <c r="BL496" s="189"/>
      <c r="BM496" s="189"/>
      <c r="BN496" s="189"/>
      <c r="BO496" s="189">
        <v>25080</v>
      </c>
      <c r="BP496" s="191">
        <f t="shared" si="33"/>
        <v>1299202.8600000006</v>
      </c>
      <c r="BQ496" s="246"/>
      <c r="BR496" s="149"/>
      <c r="BS496" s="112"/>
      <c r="BT496" s="2"/>
    </row>
    <row r="497" spans="3:72" ht="15.75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>
        <f>-BO497</f>
        <v>-97483.5</v>
      </c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H497" s="174">
        <v>38989</v>
      </c>
      <c r="BI497" s="193" t="s">
        <v>389</v>
      </c>
      <c r="BJ497" s="190">
        <f t="shared" si="31"/>
        <v>1325701.5600000008</v>
      </c>
      <c r="BK497" s="75">
        <f t="shared" si="31"/>
        <v>-26498.700000000132</v>
      </c>
      <c r="BL497" s="189"/>
      <c r="BM497" s="189"/>
      <c r="BN497" s="189"/>
      <c r="BO497" s="189">
        <v>97483.5</v>
      </c>
      <c r="BP497" s="191">
        <f t="shared" si="33"/>
        <v>1201719.3600000006</v>
      </c>
      <c r="BQ497" s="246"/>
      <c r="BR497" s="149" t="s">
        <v>360</v>
      </c>
      <c r="BS497" s="112" t="s">
        <v>345</v>
      </c>
      <c r="BT497" s="2"/>
    </row>
    <row r="498" spans="3:72" ht="15.75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>
        <f>-BO498</f>
        <v>-2840.6</v>
      </c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H498" s="174">
        <v>39354</v>
      </c>
      <c r="BI498" s="193" t="s">
        <v>69</v>
      </c>
      <c r="BJ498" s="190">
        <f t="shared" si="31"/>
        <v>1325701.5600000008</v>
      </c>
      <c r="BK498" s="75">
        <f t="shared" si="31"/>
        <v>-123982.20000000013</v>
      </c>
      <c r="BL498" s="189"/>
      <c r="BM498" s="189"/>
      <c r="BN498" s="189"/>
      <c r="BO498" s="189">
        <v>2840.6</v>
      </c>
      <c r="BP498" s="191">
        <f t="shared" si="33"/>
        <v>1198878.7600000005</v>
      </c>
      <c r="BQ498" s="246"/>
      <c r="BR498" s="149" t="s">
        <v>360</v>
      </c>
      <c r="BS498" s="112" t="s">
        <v>345</v>
      </c>
      <c r="BT498" s="2"/>
    </row>
    <row r="499" spans="3:72" ht="15.75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H499" s="174">
        <v>38989</v>
      </c>
      <c r="BI499" s="193" t="s">
        <v>243</v>
      </c>
      <c r="BJ499" s="190">
        <f t="shared" si="31"/>
        <v>1325701.5600000008</v>
      </c>
      <c r="BK499" s="75">
        <f t="shared" si="31"/>
        <v>-126822.80000000013</v>
      </c>
      <c r="BL499" s="189">
        <f>822.15/2</f>
        <v>411.07499999999999</v>
      </c>
      <c r="BM499" s="189">
        <f>822.15/2</f>
        <v>411.07499999999999</v>
      </c>
      <c r="BN499" s="189"/>
      <c r="BO499" s="189"/>
      <c r="BP499" s="191">
        <f t="shared" si="33"/>
        <v>1199700.9100000006</v>
      </c>
      <c r="BQ499" s="246"/>
      <c r="BR499" s="149" t="s">
        <v>366</v>
      </c>
      <c r="BS499" s="112" t="s">
        <v>368</v>
      </c>
      <c r="BT499" s="2"/>
    </row>
    <row r="500" spans="3:72" ht="15.75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H500" s="174">
        <v>38990</v>
      </c>
      <c r="BI500" s="193" t="s">
        <v>219</v>
      </c>
      <c r="BJ500" s="190">
        <f t="shared" si="31"/>
        <v>1326112.6350000007</v>
      </c>
      <c r="BK500" s="75">
        <f t="shared" si="31"/>
        <v>-126411.72500000014</v>
      </c>
      <c r="BL500" s="189"/>
      <c r="BM500" s="189">
        <v>129</v>
      </c>
      <c r="BN500" s="189"/>
      <c r="BO500" s="189"/>
      <c r="BP500" s="191">
        <f t="shared" si="33"/>
        <v>1199829.9100000006</v>
      </c>
      <c r="BQ500" s="246"/>
      <c r="BR500" s="149"/>
      <c r="BS500" s="112"/>
      <c r="BT500" s="2"/>
    </row>
    <row r="501" spans="3:72" ht="15.75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H501" s="174">
        <v>39008</v>
      </c>
      <c r="BI501" s="193" t="s">
        <v>219</v>
      </c>
      <c r="BJ501" s="190">
        <f t="shared" si="31"/>
        <v>1326112.6350000007</v>
      </c>
      <c r="BK501" s="75">
        <f t="shared" si="31"/>
        <v>-126282.72500000014</v>
      </c>
      <c r="BL501" s="189"/>
      <c r="BM501" s="189">
        <v>278.7</v>
      </c>
      <c r="BN501" s="189"/>
      <c r="BO501" s="189"/>
      <c r="BP501" s="191">
        <f t="shared" si="33"/>
        <v>1200108.6100000006</v>
      </c>
      <c r="BQ501" s="246"/>
      <c r="BR501" s="149"/>
      <c r="BS501" s="112"/>
      <c r="BT501" s="2"/>
    </row>
    <row r="502" spans="3:72" ht="15.75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H502" s="174">
        <v>39008</v>
      </c>
      <c r="BI502" s="193" t="s">
        <v>48</v>
      </c>
      <c r="BJ502" s="190">
        <f t="shared" si="31"/>
        <v>1326112.6350000007</v>
      </c>
      <c r="BK502" s="75">
        <f t="shared" si="31"/>
        <v>-126004.02500000014</v>
      </c>
      <c r="BL502" s="189"/>
      <c r="BM502" s="189">
        <v>300</v>
      </c>
      <c r="BN502" s="189"/>
      <c r="BO502" s="189"/>
      <c r="BP502" s="191">
        <f t="shared" si="33"/>
        <v>1200408.6100000006</v>
      </c>
      <c r="BQ502" s="246"/>
      <c r="BR502" s="149"/>
      <c r="BS502" s="112"/>
      <c r="BT502" s="2"/>
    </row>
    <row r="503" spans="3:72" ht="15.75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-BO503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H503" s="174">
        <v>39008</v>
      </c>
      <c r="BI503" s="193" t="s">
        <v>308</v>
      </c>
      <c r="BJ503" s="190">
        <f t="shared" si="31"/>
        <v>1326112.6350000007</v>
      </c>
      <c r="BK503" s="75">
        <f t="shared" si="31"/>
        <v>-125704.02500000014</v>
      </c>
      <c r="BL503" s="189"/>
      <c r="BM503" s="189"/>
      <c r="BN503" s="189"/>
      <c r="BO503" s="189">
        <v>1124.96</v>
      </c>
      <c r="BP503" s="191">
        <f t="shared" si="33"/>
        <v>1199283.6500000006</v>
      </c>
      <c r="BQ503" s="246"/>
      <c r="BR503" s="149"/>
      <c r="BS503" s="112"/>
      <c r="BT503" s="2"/>
    </row>
    <row r="504" spans="3:72" ht="15.75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H504" s="174">
        <v>39376</v>
      </c>
      <c r="BI504" s="193" t="s">
        <v>415</v>
      </c>
      <c r="BJ504" s="190">
        <f t="shared" si="31"/>
        <v>1326112.6350000007</v>
      </c>
      <c r="BK504" s="75">
        <f t="shared" si="31"/>
        <v>-126828.98500000015</v>
      </c>
      <c r="BL504" s="189"/>
      <c r="BM504" s="189">
        <v>1250000</v>
      </c>
      <c r="BN504" s="189"/>
      <c r="BO504" s="189"/>
      <c r="BP504" s="191">
        <f t="shared" si="33"/>
        <v>2449283.6500000004</v>
      </c>
      <c r="BQ504" s="246"/>
      <c r="BR504" s="149"/>
      <c r="BS504" s="112" t="s">
        <v>299</v>
      </c>
      <c r="BT504" s="2"/>
    </row>
    <row r="505" spans="3:72" ht="15.75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>
        <f>-BO505</f>
        <v>-48000</v>
      </c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H505" s="174">
        <v>39017</v>
      </c>
      <c r="BI505" s="193" t="s">
        <v>261</v>
      </c>
      <c r="BJ505" s="190">
        <f t="shared" si="31"/>
        <v>1326112.6350000007</v>
      </c>
      <c r="BK505" s="75">
        <f t="shared" si="31"/>
        <v>1123171.0149999999</v>
      </c>
      <c r="BL505" s="189"/>
      <c r="BM505" s="189"/>
      <c r="BN505" s="189"/>
      <c r="BO505" s="189">
        <v>48000</v>
      </c>
      <c r="BP505" s="191">
        <f t="shared" si="33"/>
        <v>2401283.6500000004</v>
      </c>
      <c r="BQ505" s="246"/>
      <c r="BR505" s="149" t="s">
        <v>390</v>
      </c>
      <c r="BS505" s="112" t="s">
        <v>391</v>
      </c>
      <c r="BT505" s="2"/>
    </row>
    <row r="506" spans="3:72" ht="15.75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>
        <f>-BO506</f>
        <v>-2000</v>
      </c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H506" s="174">
        <v>39017</v>
      </c>
      <c r="BI506" s="193" t="s">
        <v>207</v>
      </c>
      <c r="BJ506" s="190">
        <f t="shared" si="31"/>
        <v>1326112.6350000007</v>
      </c>
      <c r="BK506" s="75">
        <f t="shared" si="31"/>
        <v>1075171.0149999999</v>
      </c>
      <c r="BL506" s="189"/>
      <c r="BM506" s="189"/>
      <c r="BN506" s="189"/>
      <c r="BO506" s="189">
        <v>2000</v>
      </c>
      <c r="BP506" s="191">
        <f t="shared" si="33"/>
        <v>2399283.6500000004</v>
      </c>
      <c r="BQ506" s="246"/>
      <c r="BR506" s="149" t="s">
        <v>366</v>
      </c>
      <c r="BS506" s="112" t="s">
        <v>368</v>
      </c>
      <c r="BT506" s="2"/>
    </row>
    <row r="507" spans="3:72" ht="15.75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>
        <f>-BO507</f>
        <v>-6818</v>
      </c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H507" s="174">
        <v>39017</v>
      </c>
      <c r="BI507" s="193" t="s">
        <v>70</v>
      </c>
      <c r="BJ507" s="190">
        <f t="shared" si="31"/>
        <v>1326112.6350000007</v>
      </c>
      <c r="BK507" s="75">
        <f t="shared" si="31"/>
        <v>1073171.0149999999</v>
      </c>
      <c r="BL507" s="189"/>
      <c r="BM507" s="189"/>
      <c r="BN507" s="189"/>
      <c r="BO507" s="189">
        <v>6818</v>
      </c>
      <c r="BP507" s="191">
        <f t="shared" si="33"/>
        <v>2392465.6500000004</v>
      </c>
      <c r="BQ507" s="246"/>
      <c r="BR507" s="149" t="s">
        <v>366</v>
      </c>
      <c r="BS507" s="112" t="s">
        <v>368</v>
      </c>
      <c r="BT507" s="2"/>
    </row>
    <row r="508" spans="3:72" ht="15.75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H508" s="174">
        <v>39020</v>
      </c>
      <c r="BI508" s="193" t="s">
        <v>264</v>
      </c>
      <c r="BJ508" s="190">
        <f t="shared" si="31"/>
        <v>1326112.6350000007</v>
      </c>
      <c r="BK508" s="75">
        <f t="shared" si="31"/>
        <v>1066353.0149999999</v>
      </c>
      <c r="BL508" s="189">
        <f>716.79/2</f>
        <v>358.39499999999998</v>
      </c>
      <c r="BM508" s="189">
        <f>716.79/2</f>
        <v>358.39499999999998</v>
      </c>
      <c r="BN508" s="189"/>
      <c r="BO508" s="189"/>
      <c r="BP508" s="191">
        <f t="shared" si="33"/>
        <v>2393182.4400000004</v>
      </c>
      <c r="BQ508" s="246"/>
      <c r="BR508" s="149"/>
      <c r="BS508" s="112"/>
      <c r="BT508" s="2"/>
    </row>
    <row r="509" spans="3:72" ht="15.75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f>-BO509</f>
        <v>-54270</v>
      </c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H509" s="174">
        <v>39030</v>
      </c>
      <c r="BI509" s="193" t="s">
        <v>35</v>
      </c>
      <c r="BJ509" s="190">
        <f t="shared" si="31"/>
        <v>1326471.0300000007</v>
      </c>
      <c r="BK509" s="75">
        <f t="shared" si="31"/>
        <v>1066711.4099999999</v>
      </c>
      <c r="BL509" s="189"/>
      <c r="BM509" s="189"/>
      <c r="BN509" s="189"/>
      <c r="BO509" s="189">
        <v>54270</v>
      </c>
      <c r="BP509" s="191">
        <f t="shared" si="33"/>
        <v>2338912.4400000004</v>
      </c>
      <c r="BQ509" s="246"/>
      <c r="BR509" s="149" t="s">
        <v>367</v>
      </c>
      <c r="BS509" s="112" t="s">
        <v>369</v>
      </c>
      <c r="BT509" s="2"/>
    </row>
    <row r="510" spans="3:72" ht="15.75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>
        <f>-BO510</f>
        <v>-1065.0999999999999</v>
      </c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H510" s="174">
        <v>39030</v>
      </c>
      <c r="BI510" s="193" t="s">
        <v>291</v>
      </c>
      <c r="BJ510" s="190">
        <f t="shared" si="31"/>
        <v>1326471.0300000007</v>
      </c>
      <c r="BK510" s="75">
        <f t="shared" si="31"/>
        <v>1012441.4099999999</v>
      </c>
      <c r="BL510" s="189"/>
      <c r="BM510" s="189"/>
      <c r="BN510" s="189"/>
      <c r="BO510" s="189">
        <v>1065.0999999999999</v>
      </c>
      <c r="BP510" s="191">
        <f t="shared" si="33"/>
        <v>2337847.3400000003</v>
      </c>
      <c r="BQ510" s="246"/>
      <c r="BR510" s="149" t="s">
        <v>393</v>
      </c>
      <c r="BS510" s="112" t="s">
        <v>394</v>
      </c>
      <c r="BT510" s="2"/>
    </row>
    <row r="511" spans="3:72" ht="15.75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>
        <f>-BO511</f>
        <v>-19399.5</v>
      </c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H511" s="174">
        <v>39030</v>
      </c>
      <c r="BI511" s="193" t="s">
        <v>389</v>
      </c>
      <c r="BJ511" s="190">
        <f t="shared" si="31"/>
        <v>1326471.0300000007</v>
      </c>
      <c r="BK511" s="75">
        <f t="shared" si="31"/>
        <v>1011376.3099999999</v>
      </c>
      <c r="BL511" s="189"/>
      <c r="BM511" s="189"/>
      <c r="BN511" s="189"/>
      <c r="BO511" s="189">
        <v>19399.5</v>
      </c>
      <c r="BP511" s="191">
        <f t="shared" si="33"/>
        <v>2318447.8400000008</v>
      </c>
      <c r="BQ511" s="246"/>
      <c r="BR511" s="149" t="s">
        <v>366</v>
      </c>
      <c r="BS511" s="112" t="s">
        <v>368</v>
      </c>
      <c r="BT511" s="2"/>
    </row>
    <row r="512" spans="3:72" ht="15.75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H512" s="174">
        <v>39032</v>
      </c>
      <c r="BI512" s="193" t="s">
        <v>219</v>
      </c>
      <c r="BJ512" s="190">
        <f t="shared" si="31"/>
        <v>1326471.0300000007</v>
      </c>
      <c r="BK512" s="75">
        <f t="shared" si="31"/>
        <v>991976.80999999994</v>
      </c>
      <c r="BL512" s="189"/>
      <c r="BM512" s="189">
        <v>210</v>
      </c>
      <c r="BN512" s="189"/>
      <c r="BO512" s="189"/>
      <c r="BP512" s="191">
        <f t="shared" si="33"/>
        <v>2318657.8400000008</v>
      </c>
      <c r="BQ512" s="246"/>
      <c r="BR512" s="149"/>
      <c r="BS512" s="112"/>
      <c r="BT512" s="2"/>
    </row>
    <row r="513" spans="3:72" ht="15.75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H513" s="174">
        <v>39032</v>
      </c>
      <c r="BI513" s="193" t="s">
        <v>262</v>
      </c>
      <c r="BJ513" s="190">
        <f t="shared" si="31"/>
        <v>1326471.0300000007</v>
      </c>
      <c r="BK513" s="75">
        <f t="shared" si="31"/>
        <v>992186.80999999994</v>
      </c>
      <c r="BL513" s="189">
        <v>7048.8</v>
      </c>
      <c r="BM513" s="189"/>
      <c r="BN513" s="189"/>
      <c r="BO513" s="189"/>
      <c r="BP513" s="191">
        <f t="shared" si="33"/>
        <v>2325706.6400000006</v>
      </c>
      <c r="BQ513" s="246"/>
      <c r="BR513" s="149"/>
      <c r="BS513" s="112"/>
      <c r="BT513" s="2"/>
    </row>
    <row r="514" spans="3:72" ht="15.75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H514" s="174">
        <v>39032</v>
      </c>
      <c r="BI514" s="193" t="s">
        <v>27</v>
      </c>
      <c r="BJ514" s="190">
        <f t="shared" si="31"/>
        <v>1333519.8300000008</v>
      </c>
      <c r="BK514" s="75">
        <f t="shared" si="31"/>
        <v>992186.80999999994</v>
      </c>
      <c r="BL514" s="189">
        <v>15840</v>
      </c>
      <c r="BM514" s="189"/>
      <c r="BN514" s="189"/>
      <c r="BO514" s="189"/>
      <c r="BP514" s="191">
        <f t="shared" si="33"/>
        <v>2341546.6400000006</v>
      </c>
      <c r="BQ514" s="246"/>
      <c r="BR514" s="149"/>
      <c r="BS514" s="112"/>
      <c r="BT514" s="2"/>
    </row>
    <row r="515" spans="3:72" ht="15.75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>
        <f>-BO515</f>
        <v>-4605.8</v>
      </c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H515" s="174">
        <v>39035</v>
      </c>
      <c r="BI515" s="193" t="s">
        <v>346</v>
      </c>
      <c r="BJ515" s="190">
        <f t="shared" si="31"/>
        <v>1349359.8300000008</v>
      </c>
      <c r="BK515" s="75">
        <f t="shared" si="31"/>
        <v>992186.80999999994</v>
      </c>
      <c r="BL515" s="189"/>
      <c r="BM515" s="189"/>
      <c r="BN515" s="189"/>
      <c r="BO515" s="189">
        <v>4605.8</v>
      </c>
      <c r="BP515" s="191">
        <f t="shared" si="33"/>
        <v>2336940.8400000008</v>
      </c>
      <c r="BQ515" s="246"/>
      <c r="BR515" s="149" t="s">
        <v>393</v>
      </c>
      <c r="BS515" s="112" t="s">
        <v>394</v>
      </c>
      <c r="BT515" s="2"/>
    </row>
    <row r="516" spans="3:72" ht="15.75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>
        <f>-BO516</f>
        <v>-16950</v>
      </c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H516" s="174">
        <v>39038</v>
      </c>
      <c r="BI516" s="193" t="s">
        <v>182</v>
      </c>
      <c r="BJ516" s="190">
        <f t="shared" si="31"/>
        <v>1349359.8300000008</v>
      </c>
      <c r="BK516" s="75">
        <f t="shared" si="31"/>
        <v>987581.00999999989</v>
      </c>
      <c r="BL516" s="189"/>
      <c r="BM516" s="189"/>
      <c r="BN516" s="189"/>
      <c r="BO516" s="189">
        <v>16950</v>
      </c>
      <c r="BP516" s="191">
        <f t="shared" si="33"/>
        <v>2319990.8400000008</v>
      </c>
      <c r="BQ516" s="246"/>
      <c r="BR516" s="149" t="s">
        <v>366</v>
      </c>
      <c r="BS516" s="112" t="s">
        <v>368</v>
      </c>
      <c r="BT516" s="2"/>
    </row>
    <row r="517" spans="3:72" ht="15.75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H517" s="174">
        <v>39039</v>
      </c>
      <c r="BI517" s="193" t="s">
        <v>396</v>
      </c>
      <c r="BJ517" s="190">
        <f t="shared" si="31"/>
        <v>1349359.8300000008</v>
      </c>
      <c r="BK517" s="75">
        <f t="shared" si="31"/>
        <v>970631.00999999989</v>
      </c>
      <c r="BL517" s="189">
        <v>139523.94</v>
      </c>
      <c r="BM517" s="189"/>
      <c r="BN517" s="189"/>
      <c r="BO517" s="189"/>
      <c r="BP517" s="191">
        <f t="shared" si="33"/>
        <v>2459514.7800000007</v>
      </c>
      <c r="BQ517" s="246"/>
      <c r="BR517" s="149"/>
      <c r="BS517" s="112"/>
      <c r="BT517" s="2"/>
    </row>
    <row r="518" spans="3:72" ht="15.75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H518" s="174">
        <v>39039</v>
      </c>
      <c r="BI518" s="193" t="s">
        <v>27</v>
      </c>
      <c r="BJ518" s="190">
        <f t="shared" si="31"/>
        <v>1488883.7700000007</v>
      </c>
      <c r="BK518" s="75">
        <f t="shared" si="31"/>
        <v>970631.00999999989</v>
      </c>
      <c r="BL518" s="189">
        <v>5989.36</v>
      </c>
      <c r="BM518" s="189"/>
      <c r="BN518" s="189"/>
      <c r="BO518" s="189"/>
      <c r="BP518" s="191">
        <f t="shared" si="33"/>
        <v>2465504.1400000006</v>
      </c>
      <c r="BQ518" s="246"/>
      <c r="BR518" s="149"/>
      <c r="BS518" s="112"/>
      <c r="BT518" s="2"/>
    </row>
    <row r="519" spans="3:72" ht="15.75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H519" s="174">
        <v>39039</v>
      </c>
      <c r="BI519" s="193" t="s">
        <v>190</v>
      </c>
      <c r="BJ519" s="190">
        <f t="shared" si="31"/>
        <v>1494873.1300000008</v>
      </c>
      <c r="BK519" s="75">
        <f t="shared" si="31"/>
        <v>970631.00999999989</v>
      </c>
      <c r="BL519" s="189">
        <v>51736.77</v>
      </c>
      <c r="BM519" s="189"/>
      <c r="BN519" s="189"/>
      <c r="BO519" s="189"/>
      <c r="BP519" s="191">
        <f t="shared" si="33"/>
        <v>2517240.9100000006</v>
      </c>
      <c r="BQ519" s="246"/>
      <c r="BR519" s="149"/>
      <c r="BS519" s="112"/>
      <c r="BT519" s="2"/>
    </row>
    <row r="520" spans="3:72" ht="15.75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D520" s="54"/>
      <c r="BH520" s="174">
        <v>39050</v>
      </c>
      <c r="BI520" s="193" t="s">
        <v>265</v>
      </c>
      <c r="BJ520" s="190">
        <f t="shared" si="31"/>
        <v>1546609.9000000008</v>
      </c>
      <c r="BK520" s="75">
        <f t="shared" si="31"/>
        <v>970631.00999999989</v>
      </c>
      <c r="BL520" s="189">
        <f>1194.78/2</f>
        <v>597.39</v>
      </c>
      <c r="BM520" s="189">
        <f>1194.78/2</f>
        <v>597.39</v>
      </c>
      <c r="BN520" s="189"/>
      <c r="BO520" s="189"/>
      <c r="BP520" s="191">
        <f t="shared" si="33"/>
        <v>2518435.6900000009</v>
      </c>
      <c r="BQ520" s="246"/>
      <c r="BR520" s="149"/>
      <c r="BS520" s="112"/>
      <c r="BT520" s="2"/>
    </row>
    <row r="521" spans="3:72" ht="15.75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-BO521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D521" s="54"/>
      <c r="BH521" s="174">
        <v>39058</v>
      </c>
      <c r="BI521" s="193" t="s">
        <v>324</v>
      </c>
      <c r="BJ521" s="190">
        <f t="shared" si="31"/>
        <v>1547207.2900000007</v>
      </c>
      <c r="BK521" s="75">
        <f t="shared" si="31"/>
        <v>971228.39999999991</v>
      </c>
      <c r="BL521" s="189"/>
      <c r="BM521" s="189"/>
      <c r="BN521" s="189"/>
      <c r="BO521" s="189">
        <v>22635</v>
      </c>
      <c r="BP521" s="191">
        <f t="shared" si="33"/>
        <v>2495800.6900000004</v>
      </c>
      <c r="BQ521" s="246"/>
      <c r="BR521" s="149" t="s">
        <v>271</v>
      </c>
      <c r="BS521" s="112" t="s">
        <v>325</v>
      </c>
      <c r="BT521" s="2"/>
    </row>
    <row r="522" spans="3:72" ht="15.75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D522" s="54"/>
      <c r="BH522" s="174">
        <v>39059</v>
      </c>
      <c r="BI522" s="193" t="s">
        <v>219</v>
      </c>
      <c r="BJ522" s="190">
        <f t="shared" ref="BJ522:BK657" si="34">SUM(BJ521+BL521-BN521)</f>
        <v>1547207.2900000007</v>
      </c>
      <c r="BK522" s="75">
        <f t="shared" si="34"/>
        <v>948593.39999999991</v>
      </c>
      <c r="BL522" s="189"/>
      <c r="BM522" s="189">
        <v>44.8</v>
      </c>
      <c r="BN522" s="189"/>
      <c r="BO522" s="189"/>
      <c r="BP522" s="191">
        <f t="shared" si="33"/>
        <v>2495845.4900000002</v>
      </c>
      <c r="BQ522" s="246"/>
      <c r="BR522" s="149"/>
      <c r="BS522" s="112"/>
      <c r="BT522" s="2"/>
    </row>
    <row r="523" spans="3:72" ht="15.75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D523" s="54"/>
      <c r="BH523" s="174">
        <v>39059</v>
      </c>
      <c r="BI523" s="193" t="s">
        <v>397</v>
      </c>
      <c r="BJ523" s="190">
        <f t="shared" si="34"/>
        <v>1547207.2900000007</v>
      </c>
      <c r="BK523" s="75">
        <f t="shared" si="34"/>
        <v>948638.2</v>
      </c>
      <c r="BL523" s="189"/>
      <c r="BM523" s="189">
        <v>4314.8</v>
      </c>
      <c r="BN523" s="189"/>
      <c r="BO523" s="189"/>
      <c r="BP523" s="191">
        <f t="shared" si="33"/>
        <v>2500160.2900000005</v>
      </c>
      <c r="BQ523" s="246"/>
      <c r="BR523" s="149"/>
      <c r="BS523" s="112"/>
      <c r="BT523" s="2"/>
    </row>
    <row r="524" spans="3:72" ht="15.75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D524" s="54"/>
      <c r="BH524" s="174">
        <v>39059</v>
      </c>
      <c r="BI524" s="193" t="s">
        <v>193</v>
      </c>
      <c r="BJ524" s="190">
        <f t="shared" si="34"/>
        <v>1547207.2900000007</v>
      </c>
      <c r="BK524" s="75">
        <f t="shared" si="34"/>
        <v>952953</v>
      </c>
      <c r="BL524" s="189">
        <v>7611.12</v>
      </c>
      <c r="BM524" s="189"/>
      <c r="BN524" s="189"/>
      <c r="BO524" s="189"/>
      <c r="BP524" s="191">
        <f t="shared" si="33"/>
        <v>2507771.4100000011</v>
      </c>
      <c r="BQ524" s="246"/>
      <c r="BR524" s="149"/>
      <c r="BS524" s="112"/>
      <c r="BT524" s="2"/>
    </row>
    <row r="525" spans="3:72" ht="31.5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>
        <f>-BO525</f>
        <v>-12069.59</v>
      </c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D525" s="54"/>
      <c r="BH525" s="174">
        <v>39063</v>
      </c>
      <c r="BI525" s="193" t="s">
        <v>339</v>
      </c>
      <c r="BJ525" s="190">
        <f t="shared" si="34"/>
        <v>1554818.4100000008</v>
      </c>
      <c r="BK525" s="75">
        <f t="shared" si="34"/>
        <v>952953</v>
      </c>
      <c r="BL525" s="189"/>
      <c r="BM525" s="189"/>
      <c r="BN525" s="189"/>
      <c r="BO525" s="189">
        <v>12069.59</v>
      </c>
      <c r="BP525" s="191">
        <f t="shared" si="33"/>
        <v>2495701.8200000012</v>
      </c>
      <c r="BQ525" s="246"/>
      <c r="BR525" s="149">
        <v>1003</v>
      </c>
      <c r="BS525" s="112" t="s">
        <v>345</v>
      </c>
      <c r="BT525" s="2"/>
    </row>
    <row r="526" spans="3:72" ht="15.75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>
        <f>-BO526</f>
        <v>-1171.8399999999999</v>
      </c>
      <c r="AV526" s="54"/>
      <c r="AW526" s="54"/>
      <c r="AX526" s="54"/>
      <c r="AY526" s="54"/>
      <c r="AZ526" s="54"/>
      <c r="BA526" s="54"/>
      <c r="BB526" s="54"/>
      <c r="BC526" s="54"/>
      <c r="BD526" s="54"/>
      <c r="BH526" s="174">
        <v>39067</v>
      </c>
      <c r="BI526" s="193" t="s">
        <v>182</v>
      </c>
      <c r="BJ526" s="190">
        <f t="shared" si="34"/>
        <v>1554818.4100000008</v>
      </c>
      <c r="BK526" s="75">
        <f t="shared" si="34"/>
        <v>940883.41</v>
      </c>
      <c r="BL526" s="189"/>
      <c r="BM526" s="189"/>
      <c r="BN526" s="189"/>
      <c r="BO526" s="189">
        <v>1171.8399999999999</v>
      </c>
      <c r="BP526" s="191">
        <f t="shared" si="33"/>
        <v>2494529.9800000009</v>
      </c>
      <c r="BQ526" s="246"/>
      <c r="BR526" s="149" t="s">
        <v>398</v>
      </c>
      <c r="BS526" s="112" t="s">
        <v>401</v>
      </c>
      <c r="BT526" s="2"/>
    </row>
    <row r="527" spans="3:72" ht="15.75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>
        <f>-BO527</f>
        <v>-12987</v>
      </c>
      <c r="AV527" s="54"/>
      <c r="AW527" s="54"/>
      <c r="AX527" s="54"/>
      <c r="AY527" s="54"/>
      <c r="AZ527" s="54"/>
      <c r="BA527" s="54"/>
      <c r="BB527" s="54"/>
      <c r="BC527" s="54"/>
      <c r="BD527" s="54"/>
      <c r="BH527" s="174">
        <v>39067</v>
      </c>
      <c r="BI527" s="193" t="s">
        <v>389</v>
      </c>
      <c r="BJ527" s="190">
        <f t="shared" si="34"/>
        <v>1554818.4100000008</v>
      </c>
      <c r="BK527" s="75">
        <f t="shared" si="34"/>
        <v>939711.57000000007</v>
      </c>
      <c r="BL527" s="189"/>
      <c r="BM527" s="189"/>
      <c r="BN527" s="189"/>
      <c r="BO527" s="189">
        <v>12987</v>
      </c>
      <c r="BP527" s="191">
        <f t="shared" si="33"/>
        <v>2481542.9800000009</v>
      </c>
      <c r="BQ527" s="246"/>
      <c r="BR527" s="149" t="s">
        <v>398</v>
      </c>
      <c r="BS527" s="112" t="s">
        <v>401</v>
      </c>
      <c r="BT527" s="2"/>
    </row>
    <row r="528" spans="3:72" ht="15.75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-BO528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D528" s="54"/>
      <c r="BH528" s="174">
        <v>39072</v>
      </c>
      <c r="BI528" s="193" t="s">
        <v>342</v>
      </c>
      <c r="BJ528" s="190">
        <f t="shared" si="34"/>
        <v>1554818.4100000008</v>
      </c>
      <c r="BK528" s="75">
        <f t="shared" si="34"/>
        <v>926724.57000000007</v>
      </c>
      <c r="BL528" s="189"/>
      <c r="BM528" s="189"/>
      <c r="BN528" s="189"/>
      <c r="BO528" s="189">
        <v>95</v>
      </c>
      <c r="BP528" s="191">
        <f t="shared" si="33"/>
        <v>2481447.9800000009</v>
      </c>
      <c r="BQ528" s="246"/>
      <c r="BR528" s="149"/>
      <c r="BS528" s="112" t="s">
        <v>333</v>
      </c>
      <c r="BT528" s="2"/>
    </row>
    <row r="529" spans="3:72" ht="15.75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D529" s="54"/>
      <c r="BH529" s="174">
        <v>39081</v>
      </c>
      <c r="BI529" s="193" t="s">
        <v>267</v>
      </c>
      <c r="BJ529" s="190">
        <f t="shared" si="34"/>
        <v>1554818.4100000008</v>
      </c>
      <c r="BK529" s="75">
        <f t="shared" si="34"/>
        <v>926629.57000000007</v>
      </c>
      <c r="BL529" s="189">
        <f>1302.97/2</f>
        <v>651.48500000000001</v>
      </c>
      <c r="BM529" s="189">
        <f>1302.97/2</f>
        <v>651.48500000000001</v>
      </c>
      <c r="BN529" s="189"/>
      <c r="BO529" s="189"/>
      <c r="BP529" s="191">
        <f t="shared" si="33"/>
        <v>2482750.9500000007</v>
      </c>
      <c r="BQ529" s="246"/>
      <c r="BR529" s="149"/>
      <c r="BS529" s="112"/>
      <c r="BT529" s="2"/>
    </row>
    <row r="530" spans="3:72" ht="15.75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D530" s="54"/>
      <c r="BH530" s="174">
        <v>39084</v>
      </c>
      <c r="BI530" s="193" t="s">
        <v>219</v>
      </c>
      <c r="BJ530" s="190">
        <f t="shared" si="34"/>
        <v>1555469.8950000009</v>
      </c>
      <c r="BK530" s="75">
        <f t="shared" si="34"/>
        <v>927281.05500000005</v>
      </c>
      <c r="BL530" s="189"/>
      <c r="BM530" s="189">
        <v>51</v>
      </c>
      <c r="BN530" s="189"/>
      <c r="BO530" s="189"/>
      <c r="BP530" s="191">
        <f t="shared" si="33"/>
        <v>2482801.9500000011</v>
      </c>
      <c r="BQ530" s="246"/>
      <c r="BR530" s="149"/>
      <c r="BS530" s="112"/>
      <c r="BT530" s="2"/>
    </row>
    <row r="531" spans="3:72" ht="15.75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>
        <f>-BO531</f>
        <v>-28574</v>
      </c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D531" s="54"/>
      <c r="BH531" s="174">
        <v>39085</v>
      </c>
      <c r="BI531" s="193" t="s">
        <v>35</v>
      </c>
      <c r="BJ531" s="190">
        <f t="shared" si="34"/>
        <v>1555469.8950000009</v>
      </c>
      <c r="BK531" s="75">
        <f t="shared" si="34"/>
        <v>927332.05500000005</v>
      </c>
      <c r="BL531" s="189"/>
      <c r="BM531" s="189"/>
      <c r="BN531" s="189"/>
      <c r="BO531" s="189">
        <v>28574</v>
      </c>
      <c r="BP531" s="191">
        <f t="shared" si="33"/>
        <v>2454227.9500000011</v>
      </c>
      <c r="BQ531" s="246"/>
      <c r="BR531" s="149" t="s">
        <v>367</v>
      </c>
      <c r="BS531" s="112" t="s">
        <v>369</v>
      </c>
      <c r="BT531" s="2"/>
    </row>
    <row r="532" spans="3:72" ht="15.75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>
        <f>-BO532</f>
        <v>-29530</v>
      </c>
      <c r="AV532" s="54"/>
      <c r="AW532" s="54"/>
      <c r="AX532" s="54"/>
      <c r="AY532" s="54"/>
      <c r="AZ532" s="54"/>
      <c r="BA532" s="54"/>
      <c r="BB532" s="54"/>
      <c r="BC532" s="54"/>
      <c r="BD532" s="54"/>
      <c r="BH532" s="174">
        <v>39085</v>
      </c>
      <c r="BI532" s="193" t="s">
        <v>389</v>
      </c>
      <c r="BJ532" s="190">
        <f t="shared" si="34"/>
        <v>1555469.8950000009</v>
      </c>
      <c r="BK532" s="75">
        <f t="shared" si="34"/>
        <v>898758.05500000005</v>
      </c>
      <c r="BL532" s="189"/>
      <c r="BM532" s="189"/>
      <c r="BN532" s="189"/>
      <c r="BO532" s="189">
        <v>29530</v>
      </c>
      <c r="BP532" s="191">
        <f t="shared" si="33"/>
        <v>2424697.9500000011</v>
      </c>
      <c r="BQ532" s="246"/>
      <c r="BR532" s="149" t="s">
        <v>398</v>
      </c>
      <c r="BS532" s="112" t="s">
        <v>402</v>
      </c>
      <c r="BT532" s="2"/>
    </row>
    <row r="533" spans="3:72" ht="15.75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D533" s="54"/>
      <c r="BH533" s="174">
        <v>39102</v>
      </c>
      <c r="BI533" s="193" t="s">
        <v>219</v>
      </c>
      <c r="BJ533" s="190">
        <f t="shared" si="34"/>
        <v>1555469.8950000009</v>
      </c>
      <c r="BK533" s="75">
        <f t="shared" si="34"/>
        <v>869228.05500000005</v>
      </c>
      <c r="BL533" s="189"/>
      <c r="BM533" s="189">
        <v>262.5</v>
      </c>
      <c r="BN533" s="189"/>
      <c r="BO533" s="189"/>
      <c r="BP533" s="191">
        <f t="shared" si="33"/>
        <v>2424960.4500000011</v>
      </c>
      <c r="BQ533" s="246"/>
      <c r="BR533" s="149"/>
      <c r="BS533" s="112"/>
      <c r="BT533" s="2"/>
    </row>
    <row r="534" spans="3:72" ht="15.75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D534" s="54"/>
      <c r="BH534" s="174">
        <v>39109</v>
      </c>
      <c r="BI534" s="193" t="s">
        <v>48</v>
      </c>
      <c r="BJ534" s="190">
        <f t="shared" si="34"/>
        <v>1555469.8950000009</v>
      </c>
      <c r="BK534" s="75">
        <f t="shared" si="34"/>
        <v>869490.55500000005</v>
      </c>
      <c r="BL534" s="189"/>
      <c r="BM534" s="189">
        <v>1000</v>
      </c>
      <c r="BN534" s="189"/>
      <c r="BO534" s="189"/>
      <c r="BP534" s="191">
        <f t="shared" si="33"/>
        <v>2425960.4500000011</v>
      </c>
      <c r="BQ534" s="246"/>
      <c r="BR534" s="149"/>
      <c r="BS534" s="112"/>
      <c r="BT534" s="2"/>
    </row>
    <row r="535" spans="3:72" ht="15.75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D535" s="54"/>
      <c r="BH535" s="174">
        <v>39112</v>
      </c>
      <c r="BI535" s="193" t="s">
        <v>274</v>
      </c>
      <c r="BJ535" s="190">
        <f t="shared" si="34"/>
        <v>1555469.8950000009</v>
      </c>
      <c r="BK535" s="75">
        <f t="shared" si="34"/>
        <v>870490.55500000005</v>
      </c>
      <c r="BL535" s="189">
        <f>1219.22/2</f>
        <v>609.61</v>
      </c>
      <c r="BM535" s="189">
        <f>1219.22/2</f>
        <v>609.61</v>
      </c>
      <c r="BN535" s="189"/>
      <c r="BO535" s="189"/>
      <c r="BP535" s="191">
        <f t="shared" si="33"/>
        <v>2427179.6700000009</v>
      </c>
      <c r="BQ535" s="246"/>
      <c r="BR535" s="149"/>
      <c r="BS535" s="112"/>
      <c r="BT535" s="2"/>
    </row>
    <row r="536" spans="3:72" ht="15.75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H536" s="174">
        <v>39134</v>
      </c>
      <c r="BI536" s="193" t="s">
        <v>403</v>
      </c>
      <c r="BJ536" s="190">
        <f t="shared" si="34"/>
        <v>1556079.5050000011</v>
      </c>
      <c r="BK536" s="75">
        <f t="shared" si="34"/>
        <v>871100.16500000004</v>
      </c>
      <c r="BL536" s="189"/>
      <c r="BM536" s="189">
        <v>10</v>
      </c>
      <c r="BN536" s="189"/>
      <c r="BO536" s="189"/>
      <c r="BP536" s="191">
        <f t="shared" si="33"/>
        <v>2427189.6700000009</v>
      </c>
      <c r="BQ536" s="246"/>
      <c r="BR536" s="149"/>
      <c r="BS536" s="112"/>
      <c r="BT536" s="2"/>
    </row>
    <row r="537" spans="3:72" ht="15.75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H537" s="174">
        <v>39134</v>
      </c>
      <c r="BI537" s="193" t="s">
        <v>219</v>
      </c>
      <c r="BJ537" s="190">
        <f t="shared" si="34"/>
        <v>1556079.5050000011</v>
      </c>
      <c r="BK537" s="75">
        <f t="shared" si="34"/>
        <v>871110.16500000004</v>
      </c>
      <c r="BL537" s="189"/>
      <c r="BM537" s="189">
        <v>77</v>
      </c>
      <c r="BN537" s="189"/>
      <c r="BO537" s="189"/>
      <c r="BP537" s="191">
        <f t="shared" si="33"/>
        <v>2427266.6700000009</v>
      </c>
      <c r="BQ537" s="246"/>
      <c r="BR537" s="149"/>
      <c r="BS537" s="112"/>
      <c r="BT537" s="2"/>
    </row>
    <row r="538" spans="3:72" ht="15.75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H538" s="174">
        <v>39134</v>
      </c>
      <c r="BI538" s="193" t="s">
        <v>48</v>
      </c>
      <c r="BJ538" s="190">
        <f t="shared" si="34"/>
        <v>1556079.5050000011</v>
      </c>
      <c r="BK538" s="75">
        <f t="shared" si="34"/>
        <v>871187.16500000004</v>
      </c>
      <c r="BL538" s="189"/>
      <c r="BM538" s="189">
        <v>500</v>
      </c>
      <c r="BN538" s="189"/>
      <c r="BO538" s="189"/>
      <c r="BP538" s="191">
        <f t="shared" si="33"/>
        <v>2427766.6700000009</v>
      </c>
      <c r="BQ538" s="246"/>
      <c r="BR538" s="149"/>
      <c r="BS538" s="112"/>
      <c r="BT538" s="2"/>
    </row>
    <row r="539" spans="3:72" ht="15.75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H539" s="174">
        <v>39140</v>
      </c>
      <c r="BI539" s="193" t="s">
        <v>288</v>
      </c>
      <c r="BJ539" s="190">
        <f t="shared" si="34"/>
        <v>1556079.5050000011</v>
      </c>
      <c r="BK539" s="75">
        <f t="shared" si="34"/>
        <v>871687.16500000004</v>
      </c>
      <c r="BL539" s="189">
        <f>943.91/2</f>
        <v>471.95499999999998</v>
      </c>
      <c r="BM539" s="189">
        <f>943.91/2</f>
        <v>471.95499999999998</v>
      </c>
      <c r="BN539" s="189"/>
      <c r="BO539" s="189"/>
      <c r="BP539" s="191">
        <f t="shared" si="33"/>
        <v>2428710.580000001</v>
      </c>
      <c r="BQ539" s="246"/>
      <c r="BR539" s="149"/>
      <c r="BS539" s="112"/>
      <c r="BT539" s="2"/>
    </row>
    <row r="540" spans="3:72" ht="15.75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>
        <f>-BO540</f>
        <v>-829260</v>
      </c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H540" s="174">
        <v>39151</v>
      </c>
      <c r="BI540" s="193" t="s">
        <v>324</v>
      </c>
      <c r="BJ540" s="190">
        <f t="shared" si="34"/>
        <v>1556551.4600000011</v>
      </c>
      <c r="BK540" s="75">
        <f t="shared" si="34"/>
        <v>872159.12</v>
      </c>
      <c r="BL540" s="189"/>
      <c r="BM540" s="189"/>
      <c r="BN540" s="189"/>
      <c r="BO540" s="189">
        <v>829260</v>
      </c>
      <c r="BP540" s="191">
        <f t="shared" si="33"/>
        <v>1599450.580000001</v>
      </c>
      <c r="BQ540" s="246"/>
      <c r="BR540" s="149" t="s">
        <v>390</v>
      </c>
      <c r="BS540" s="112" t="s">
        <v>405</v>
      </c>
      <c r="BT540" s="2"/>
    </row>
    <row r="541" spans="3:72" ht="15.75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H541" s="174">
        <v>39155</v>
      </c>
      <c r="BI541" s="193" t="s">
        <v>403</v>
      </c>
      <c r="BJ541" s="190">
        <f t="shared" si="34"/>
        <v>1556551.4600000011</v>
      </c>
      <c r="BK541" s="75">
        <f t="shared" si="34"/>
        <v>42899.119999999995</v>
      </c>
      <c r="BL541" s="189"/>
      <c r="BM541" s="189">
        <v>10</v>
      </c>
      <c r="BN541" s="189"/>
      <c r="BO541" s="189"/>
      <c r="BP541" s="191">
        <f t="shared" si="33"/>
        <v>1599460.580000001</v>
      </c>
      <c r="BQ541" s="246"/>
      <c r="BR541" s="149"/>
      <c r="BS541" s="112"/>
      <c r="BT541" s="2"/>
    </row>
    <row r="542" spans="3:72" ht="15.75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H542" s="174">
        <v>39155</v>
      </c>
      <c r="BI542" s="193" t="s">
        <v>219</v>
      </c>
      <c r="BJ542" s="190">
        <f t="shared" si="34"/>
        <v>1556551.4600000011</v>
      </c>
      <c r="BK542" s="75">
        <f t="shared" si="34"/>
        <v>42909.119999999995</v>
      </c>
      <c r="BL542" s="189"/>
      <c r="BM542" s="189">
        <v>276</v>
      </c>
      <c r="BN542" s="189"/>
      <c r="BO542" s="189"/>
      <c r="BP542" s="191">
        <f t="shared" si="33"/>
        <v>1599736.580000001</v>
      </c>
      <c r="BQ542" s="246"/>
      <c r="BR542" s="149"/>
      <c r="BS542" s="112"/>
      <c r="BT542" s="2"/>
    </row>
    <row r="543" spans="3:72" ht="15.75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D543" s="54"/>
      <c r="BH543" s="174">
        <v>39155</v>
      </c>
      <c r="BI543" s="193" t="s">
        <v>404</v>
      </c>
      <c r="BJ543" s="190">
        <f t="shared" si="34"/>
        <v>1556551.4600000011</v>
      </c>
      <c r="BK543" s="75">
        <f t="shared" si="34"/>
        <v>43185.119999999995</v>
      </c>
      <c r="BL543" s="189"/>
      <c r="BM543" s="189">
        <v>1800</v>
      </c>
      <c r="BN543" s="189"/>
      <c r="BO543" s="189"/>
      <c r="BP543" s="191">
        <f t="shared" si="33"/>
        <v>1601536.580000001</v>
      </c>
      <c r="BQ543" s="246"/>
      <c r="BR543" s="149"/>
      <c r="BS543" s="112"/>
      <c r="BT543" s="2"/>
    </row>
    <row r="544" spans="3:72" ht="15.75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D544" s="54"/>
      <c r="BH544" s="174">
        <v>39171</v>
      </c>
      <c r="BI544" s="193" t="s">
        <v>205</v>
      </c>
      <c r="BJ544" s="190">
        <f t="shared" si="34"/>
        <v>1556551.4600000011</v>
      </c>
      <c r="BK544" s="75">
        <f t="shared" si="34"/>
        <v>44985.119999999995</v>
      </c>
      <c r="BL544" s="189">
        <f>806.47/2</f>
        <v>403.23500000000001</v>
      </c>
      <c r="BM544" s="189">
        <f>806.47/2</f>
        <v>403.23500000000001</v>
      </c>
      <c r="BN544" s="189"/>
      <c r="BO544" s="189"/>
      <c r="BP544" s="191">
        <f t="shared" si="33"/>
        <v>1602343.0500000012</v>
      </c>
      <c r="BQ544" s="246"/>
      <c r="BR544" s="149"/>
      <c r="BS544" s="112"/>
      <c r="BT544" s="2"/>
    </row>
    <row r="545" spans="3:72" ht="15.75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D545" s="54"/>
      <c r="BH545" s="174">
        <v>39171</v>
      </c>
      <c r="BI545" s="193" t="s">
        <v>409</v>
      </c>
      <c r="BJ545" s="190">
        <f t="shared" si="34"/>
        <v>1556954.6950000012</v>
      </c>
      <c r="BK545" s="75">
        <f t="shared" si="34"/>
        <v>45388.354999999996</v>
      </c>
      <c r="BL545" s="189"/>
      <c r="BM545" s="189"/>
      <c r="BN545" s="189"/>
      <c r="BO545" s="189">
        <f>153841.76</f>
        <v>153841.76</v>
      </c>
      <c r="BP545" s="191">
        <f t="shared" si="33"/>
        <v>1448501.2900000012</v>
      </c>
      <c r="BQ545" s="246"/>
      <c r="BR545" s="149"/>
      <c r="BS545" s="112"/>
      <c r="BT545" s="2"/>
    </row>
    <row r="546" spans="3:72" ht="15.75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  <c r="AV546" s="54">
        <f>-BO546</f>
        <v>-6756.4</v>
      </c>
      <c r="AW546" s="54"/>
      <c r="AX546" s="54"/>
      <c r="AY546" s="54"/>
      <c r="AZ546" s="54"/>
      <c r="BA546" s="54"/>
      <c r="BB546" s="54"/>
      <c r="BC546" s="54"/>
      <c r="BD546" s="54"/>
      <c r="BH546" s="174">
        <v>39177</v>
      </c>
      <c r="BI546" s="193" t="s">
        <v>361</v>
      </c>
      <c r="BJ546" s="190">
        <f t="shared" si="34"/>
        <v>1556954.6950000012</v>
      </c>
      <c r="BK546" s="75">
        <f t="shared" si="34"/>
        <v>-108453.40500000001</v>
      </c>
      <c r="BL546" s="189"/>
      <c r="BM546" s="189"/>
      <c r="BN546" s="189"/>
      <c r="BO546" s="189">
        <v>6756.4</v>
      </c>
      <c r="BP546" s="191">
        <f t="shared" si="33"/>
        <v>1441744.8900000013</v>
      </c>
      <c r="BQ546" s="246"/>
      <c r="BR546" s="149" t="s">
        <v>406</v>
      </c>
      <c r="BS546" s="112" t="s">
        <v>407</v>
      </c>
      <c r="BT546" s="2"/>
    </row>
    <row r="547" spans="3:72" ht="15.75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D547" s="54"/>
      <c r="BH547" s="174">
        <v>39178</v>
      </c>
      <c r="BI547" s="193" t="s">
        <v>48</v>
      </c>
      <c r="BJ547" s="190">
        <f t="shared" si="34"/>
        <v>1556954.6950000012</v>
      </c>
      <c r="BK547" s="75">
        <f t="shared" si="34"/>
        <v>-115209.80500000001</v>
      </c>
      <c r="BL547" s="189"/>
      <c r="BM547" s="189">
        <v>200</v>
      </c>
      <c r="BN547" s="189"/>
      <c r="BO547" s="189"/>
      <c r="BP547" s="191">
        <f t="shared" si="33"/>
        <v>1441944.8900000013</v>
      </c>
      <c r="BQ547" s="246"/>
      <c r="BR547" s="149"/>
      <c r="BS547" s="112"/>
      <c r="BT547" s="2"/>
    </row>
    <row r="548" spans="3:72" ht="15.75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D548" s="54"/>
      <c r="BH548" s="174">
        <v>39184</v>
      </c>
      <c r="BI548" s="193" t="s">
        <v>219</v>
      </c>
      <c r="BJ548" s="190">
        <f t="shared" si="34"/>
        <v>1556954.6950000012</v>
      </c>
      <c r="BK548" s="75">
        <f t="shared" si="34"/>
        <v>-115009.80500000001</v>
      </c>
      <c r="BL548" s="189"/>
      <c r="BM548" s="189">
        <v>374.67</v>
      </c>
      <c r="BN548" s="189"/>
      <c r="BO548" s="189"/>
      <c r="BP548" s="191">
        <f t="shared" si="33"/>
        <v>1442319.5600000012</v>
      </c>
      <c r="BQ548" s="246"/>
      <c r="BR548" s="149"/>
      <c r="BS548" s="112"/>
      <c r="BT548" s="2"/>
    </row>
    <row r="549" spans="3:72" ht="15.75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>
        <f>-BO549</f>
        <v>-291150</v>
      </c>
      <c r="AU549" s="54"/>
      <c r="AV549" s="54"/>
      <c r="AW549" s="54"/>
      <c r="AX549" s="54"/>
      <c r="AY549" s="54"/>
      <c r="AZ549" s="54"/>
      <c r="BA549" s="54"/>
      <c r="BB549" s="54"/>
      <c r="BC549" s="54"/>
      <c r="BD549" s="54"/>
      <c r="BH549" s="174">
        <v>39191</v>
      </c>
      <c r="BI549" s="193" t="s">
        <v>324</v>
      </c>
      <c r="BJ549" s="190">
        <f t="shared" si="34"/>
        <v>1556954.6950000012</v>
      </c>
      <c r="BK549" s="75">
        <f t="shared" si="34"/>
        <v>-114635.13500000001</v>
      </c>
      <c r="BL549" s="189"/>
      <c r="BM549" s="189"/>
      <c r="BN549" s="189"/>
      <c r="BO549" s="189">
        <v>291150</v>
      </c>
      <c r="BP549" s="191">
        <f t="shared" si="33"/>
        <v>1151169.5600000012</v>
      </c>
      <c r="BQ549" s="246"/>
      <c r="BR549" s="149">
        <v>1007</v>
      </c>
      <c r="BS549" s="112" t="s">
        <v>392</v>
      </c>
      <c r="BT549" s="2"/>
    </row>
    <row r="550" spans="3:72" ht="15.75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H550" s="174">
        <v>39192</v>
      </c>
      <c r="BI550" s="193" t="s">
        <v>48</v>
      </c>
      <c r="BJ550" s="190">
        <f t="shared" si="34"/>
        <v>1556954.6950000012</v>
      </c>
      <c r="BK550" s="75">
        <f t="shared" si="34"/>
        <v>-405785.13500000001</v>
      </c>
      <c r="BL550" s="189"/>
      <c r="BM550" s="189">
        <v>100</v>
      </c>
      <c r="BN550" s="189"/>
      <c r="BO550" s="189"/>
      <c r="BP550" s="191">
        <f t="shared" si="33"/>
        <v>1151269.5600000012</v>
      </c>
      <c r="BQ550" s="246"/>
      <c r="BR550" s="149"/>
      <c r="BS550" s="112"/>
      <c r="BT550" s="2"/>
    </row>
    <row r="551" spans="3:72" ht="15.75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D551" s="54"/>
      <c r="BH551" s="174">
        <v>39200</v>
      </c>
      <c r="BI551" s="193" t="s">
        <v>414</v>
      </c>
      <c r="BJ551" s="190">
        <f t="shared" si="34"/>
        <v>1556954.6950000012</v>
      </c>
      <c r="BK551" s="75">
        <f t="shared" si="34"/>
        <v>-405685.13500000001</v>
      </c>
      <c r="BL551" s="189"/>
      <c r="BM551" s="189">
        <v>1150000</v>
      </c>
      <c r="BN551" s="189"/>
      <c r="BO551" s="189"/>
      <c r="BP551" s="191">
        <f t="shared" si="33"/>
        <v>2301269.5600000015</v>
      </c>
      <c r="BQ551" s="246"/>
      <c r="BR551" s="149"/>
      <c r="BS551" s="112"/>
      <c r="BT551" s="2"/>
    </row>
    <row r="552" spans="3:72" ht="15.75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D552" s="54"/>
      <c r="BH552" s="174">
        <v>39200</v>
      </c>
      <c r="BI552" s="193" t="s">
        <v>420</v>
      </c>
      <c r="BJ552" s="190">
        <f t="shared" si="34"/>
        <v>1556954.6950000012</v>
      </c>
      <c r="BK552" s="75">
        <f t="shared" si="34"/>
        <v>744314.86499999999</v>
      </c>
      <c r="BL552" s="189">
        <v>-553607.25</v>
      </c>
      <c r="BM552" s="189"/>
      <c r="BN552" s="189"/>
      <c r="BO552" s="189"/>
      <c r="BP552" s="191">
        <f t="shared" si="33"/>
        <v>1747662.3100000015</v>
      </c>
      <c r="BQ552" s="246"/>
      <c r="BR552" s="149"/>
      <c r="BS552" s="112"/>
      <c r="BT552" s="2"/>
    </row>
    <row r="553" spans="3:72" ht="15.75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D553" s="54"/>
      <c r="BH553" s="174">
        <v>39201</v>
      </c>
      <c r="BI553" s="193" t="s">
        <v>220</v>
      </c>
      <c r="BJ553" s="190">
        <f t="shared" si="34"/>
        <v>1003347.4450000012</v>
      </c>
      <c r="BK553" s="75">
        <f t="shared" si="34"/>
        <v>744314.86499999999</v>
      </c>
      <c r="BL553" s="189">
        <f>660.41/2</f>
        <v>330.20499999999998</v>
      </c>
      <c r="BM553" s="189">
        <f>660.41/2</f>
        <v>330.20499999999998</v>
      </c>
      <c r="BN553" s="189"/>
      <c r="BO553" s="189"/>
      <c r="BP553" s="191">
        <f t="shared" si="33"/>
        <v>1748322.7200000014</v>
      </c>
      <c r="BQ553" s="246"/>
      <c r="BR553" s="149"/>
      <c r="BS553" s="112"/>
      <c r="BT553" s="2"/>
    </row>
    <row r="554" spans="3:72" ht="15.75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D554" s="54"/>
      <c r="BH554" s="174">
        <v>39201</v>
      </c>
      <c r="BI554" s="193" t="s">
        <v>421</v>
      </c>
      <c r="BJ554" s="190">
        <f t="shared" si="34"/>
        <v>1003677.6500000012</v>
      </c>
      <c r="BK554" s="75">
        <f t="shared" si="34"/>
        <v>744645.07</v>
      </c>
      <c r="BL554" s="189">
        <f>-90.14/2</f>
        <v>-45.07</v>
      </c>
      <c r="BM554" s="189">
        <f>-90.14/2</f>
        <v>-45.07</v>
      </c>
      <c r="BN554" s="189"/>
      <c r="BO554" s="189"/>
      <c r="BP554" s="191">
        <f t="shared" si="33"/>
        <v>1748232.580000001</v>
      </c>
      <c r="BQ554" s="246"/>
      <c r="BR554" s="149"/>
      <c r="BS554" s="112"/>
      <c r="BT554" s="2"/>
    </row>
    <row r="555" spans="3:72" ht="15.75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/>
      <c r="AY555" s="54">
        <f>-BN555</f>
        <v>-79865</v>
      </c>
      <c r="AZ555" s="54"/>
      <c r="BA555" s="54"/>
      <c r="BB555" s="54"/>
      <c r="BC555" s="54"/>
      <c r="BD555" s="54"/>
      <c r="BH555" s="174">
        <v>39220</v>
      </c>
      <c r="BI555" s="193" t="s">
        <v>424</v>
      </c>
      <c r="BJ555" s="190">
        <f t="shared" si="34"/>
        <v>1003632.5800000012</v>
      </c>
      <c r="BK555" s="75">
        <f t="shared" si="34"/>
        <v>744600</v>
      </c>
      <c r="BL555" s="189"/>
      <c r="BM555" s="189"/>
      <c r="BN555" s="189">
        <v>79865</v>
      </c>
      <c r="BO555" s="189"/>
      <c r="BP555" s="191">
        <f t="shared" si="33"/>
        <v>1668367.5800000012</v>
      </c>
      <c r="BQ555" s="246"/>
      <c r="BR555" s="149"/>
      <c r="BS555" s="112" t="s">
        <v>425</v>
      </c>
      <c r="BT555" s="2"/>
    </row>
    <row r="556" spans="3:72" ht="15.75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>
        <f>-BO556</f>
        <v>-178335.06</v>
      </c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H556" s="174">
        <v>39220</v>
      </c>
      <c r="BI556" s="193" t="s">
        <v>324</v>
      </c>
      <c r="BJ556" s="190">
        <f t="shared" si="34"/>
        <v>923767.58000000124</v>
      </c>
      <c r="BK556" s="75">
        <f t="shared" si="34"/>
        <v>744600</v>
      </c>
      <c r="BL556" s="189"/>
      <c r="BM556" s="189"/>
      <c r="BN556" s="189"/>
      <c r="BO556" s="189">
        <v>178335.06</v>
      </c>
      <c r="BP556" s="191">
        <f t="shared" si="33"/>
        <v>1490032.5200000012</v>
      </c>
      <c r="BQ556" s="246"/>
      <c r="BR556" s="149" t="s">
        <v>390</v>
      </c>
      <c r="BS556" s="112" t="s">
        <v>392</v>
      </c>
      <c r="BT556" s="2"/>
    </row>
    <row r="557" spans="3:72" ht="15.75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D557" s="54"/>
      <c r="BH557" s="174">
        <v>39220</v>
      </c>
      <c r="BI557" s="193" t="s">
        <v>219</v>
      </c>
      <c r="BJ557" s="190">
        <f t="shared" si="34"/>
        <v>923767.58000000124</v>
      </c>
      <c r="BK557" s="75">
        <f t="shared" si="34"/>
        <v>566264.93999999994</v>
      </c>
      <c r="BL557" s="189"/>
      <c r="BM557" s="189">
        <v>274.42</v>
      </c>
      <c r="BN557" s="189"/>
      <c r="BO557" s="189"/>
      <c r="BP557" s="191">
        <f t="shared" si="33"/>
        <v>1490306.9400000011</v>
      </c>
      <c r="BQ557" s="246"/>
      <c r="BR557" s="149"/>
      <c r="BS557" s="112"/>
      <c r="BT557" s="2"/>
    </row>
    <row r="558" spans="3:72" ht="15.75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/>
      <c r="AW558" s="54">
        <f>-BO558</f>
        <v>-1696.77</v>
      </c>
      <c r="AX558" s="54"/>
      <c r="AY558" s="54"/>
      <c r="AZ558" s="54"/>
      <c r="BA558" s="54"/>
      <c r="BB558" s="54"/>
      <c r="BC558" s="54"/>
      <c r="BD558" s="54"/>
      <c r="BH558" s="174">
        <v>39227</v>
      </c>
      <c r="BI558" s="193" t="s">
        <v>291</v>
      </c>
      <c r="BJ558" s="190">
        <f t="shared" si="34"/>
        <v>923767.58000000124</v>
      </c>
      <c r="BK558" s="75">
        <f t="shared" si="34"/>
        <v>566539.36</v>
      </c>
      <c r="BL558" s="189"/>
      <c r="BM558" s="189"/>
      <c r="BN558" s="189"/>
      <c r="BO558" s="189">
        <v>1696.77</v>
      </c>
      <c r="BP558" s="191">
        <f t="shared" si="33"/>
        <v>1488610.1700000013</v>
      </c>
      <c r="BQ558" s="246"/>
      <c r="BR558" s="149"/>
      <c r="BS558" s="112"/>
      <c r="BT558" s="2"/>
    </row>
    <row r="559" spans="3:72" ht="15.75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D559" s="54"/>
      <c r="BH559" s="174">
        <v>39232</v>
      </c>
      <c r="BI559" s="193" t="s">
        <v>221</v>
      </c>
      <c r="BJ559" s="190">
        <f t="shared" si="34"/>
        <v>923767.58000000124</v>
      </c>
      <c r="BK559" s="75">
        <f t="shared" si="34"/>
        <v>564842.59</v>
      </c>
      <c r="BL559" s="189">
        <f>713.48/2</f>
        <v>356.74</v>
      </c>
      <c r="BM559" s="189">
        <f>713.48/2</f>
        <v>356.74</v>
      </c>
      <c r="BN559" s="189"/>
      <c r="BO559" s="189"/>
      <c r="BP559" s="191">
        <f t="shared" si="33"/>
        <v>1489323.6500000013</v>
      </c>
      <c r="BQ559" s="246"/>
      <c r="BR559" s="149"/>
      <c r="BS559" s="112"/>
      <c r="BT559" s="2"/>
    </row>
    <row r="560" spans="3:72" ht="15.75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H560" s="174">
        <v>39232</v>
      </c>
      <c r="BI560" s="193" t="s">
        <v>427</v>
      </c>
      <c r="BJ560" s="190">
        <f t="shared" si="34"/>
        <v>924124.32000000123</v>
      </c>
      <c r="BK560" s="75">
        <f t="shared" si="34"/>
        <v>565199.32999999996</v>
      </c>
      <c r="BL560" s="189">
        <f>-104.06/2</f>
        <v>-52.03</v>
      </c>
      <c r="BM560" s="189">
        <f>-104.06/2</f>
        <v>-52.03</v>
      </c>
      <c r="BN560" s="189"/>
      <c r="BO560" s="189"/>
      <c r="BP560" s="191">
        <f t="shared" si="33"/>
        <v>1489219.5900000012</v>
      </c>
      <c r="BQ560" s="246"/>
      <c r="BR560" s="149"/>
      <c r="BS560" s="112"/>
      <c r="BT560" s="2"/>
    </row>
    <row r="561" spans="3:72" ht="31.5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>
        <f>-BO561</f>
        <v>-21600</v>
      </c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D561" s="54"/>
      <c r="BH561" s="174">
        <v>39241</v>
      </c>
      <c r="BI561" s="193" t="s">
        <v>339</v>
      </c>
      <c r="BJ561" s="190">
        <f t="shared" si="34"/>
        <v>924072.2900000012</v>
      </c>
      <c r="BK561" s="75">
        <f t="shared" si="34"/>
        <v>565147.29999999993</v>
      </c>
      <c r="BL561" s="189"/>
      <c r="BM561" s="189"/>
      <c r="BN561" s="189"/>
      <c r="BO561" s="189">
        <v>21600</v>
      </c>
      <c r="BP561" s="191">
        <f t="shared" si="33"/>
        <v>1467619.5900000012</v>
      </c>
      <c r="BQ561" s="246"/>
      <c r="BR561" s="149"/>
      <c r="BS561" s="112"/>
      <c r="BT561" s="2"/>
    </row>
    <row r="562" spans="3:72" ht="15.75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>
        <f>-BO562</f>
        <v>-149872</v>
      </c>
      <c r="AU562" s="54"/>
      <c r="AV562" s="54"/>
      <c r="AW562" s="54"/>
      <c r="AX562" s="54"/>
      <c r="AY562" s="54"/>
      <c r="AZ562" s="54"/>
      <c r="BA562" s="54"/>
      <c r="BB562" s="54"/>
      <c r="BC562" s="54"/>
      <c r="BD562" s="54"/>
      <c r="BH562" s="174">
        <v>39245</v>
      </c>
      <c r="BI562" s="193" t="s">
        <v>324</v>
      </c>
      <c r="BJ562" s="190">
        <f t="shared" si="34"/>
        <v>924072.2900000012</v>
      </c>
      <c r="BK562" s="75">
        <f t="shared" si="34"/>
        <v>543547.29999999993</v>
      </c>
      <c r="BL562" s="189"/>
      <c r="BM562" s="189"/>
      <c r="BN562" s="189"/>
      <c r="BO562" s="189">
        <v>149872</v>
      </c>
      <c r="BP562" s="191">
        <f t="shared" si="33"/>
        <v>1317747.5900000012</v>
      </c>
      <c r="BQ562" s="246"/>
      <c r="BR562" s="149"/>
      <c r="BS562" s="112"/>
      <c r="BT562" s="2"/>
    </row>
    <row r="563" spans="3:72" ht="15.75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  <c r="AV563" s="54">
        <f>-BO563</f>
        <v>-4182.3</v>
      </c>
      <c r="AW563" s="54"/>
      <c r="AX563" s="54"/>
      <c r="AY563" s="54"/>
      <c r="AZ563" s="54"/>
      <c r="BA563" s="54"/>
      <c r="BB563" s="54"/>
      <c r="BC563" s="54"/>
      <c r="BD563" s="54"/>
      <c r="BH563" s="174">
        <v>39245</v>
      </c>
      <c r="BI563" s="193" t="s">
        <v>361</v>
      </c>
      <c r="BJ563" s="190">
        <f t="shared" si="34"/>
        <v>924072.2900000012</v>
      </c>
      <c r="BK563" s="75">
        <f t="shared" si="34"/>
        <v>393675.29999999993</v>
      </c>
      <c r="BL563" s="189"/>
      <c r="BM563" s="189"/>
      <c r="BN563" s="189"/>
      <c r="BO563" s="189">
        <v>4182.3</v>
      </c>
      <c r="BP563" s="191">
        <f t="shared" si="33"/>
        <v>1313565.2900000012</v>
      </c>
      <c r="BQ563" s="246"/>
      <c r="BR563" s="149"/>
      <c r="BS563" s="112"/>
      <c r="BT563" s="2"/>
    </row>
    <row r="564" spans="3:72" ht="15.75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/>
      <c r="AY564" s="54">
        <f>-BN564</f>
        <v>-40010</v>
      </c>
      <c r="AZ564" s="54"/>
      <c r="BA564" s="54"/>
      <c r="BB564" s="54"/>
      <c r="BC564" s="54"/>
      <c r="BD564" s="54"/>
      <c r="BH564" s="174">
        <v>39247</v>
      </c>
      <c r="BI564" s="193" t="s">
        <v>428</v>
      </c>
      <c r="BJ564" s="190">
        <f t="shared" si="34"/>
        <v>924072.2900000012</v>
      </c>
      <c r="BK564" s="75">
        <f t="shared" si="34"/>
        <v>389492.99999999994</v>
      </c>
      <c r="BL564" s="189"/>
      <c r="BM564" s="189"/>
      <c r="BN564" s="189">
        <v>40010</v>
      </c>
      <c r="BO564" s="189"/>
      <c r="BP564" s="191">
        <f t="shared" si="33"/>
        <v>1273555.2900000012</v>
      </c>
      <c r="BQ564" s="246"/>
      <c r="BR564" s="149"/>
      <c r="BS564" s="112"/>
      <c r="BT564" s="2"/>
    </row>
    <row r="565" spans="3:72" ht="15.75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H565" s="174">
        <v>39261</v>
      </c>
      <c r="BI565" s="193" t="s">
        <v>219</v>
      </c>
      <c r="BJ565" s="190">
        <f t="shared" si="34"/>
        <v>884062.2900000012</v>
      </c>
      <c r="BK565" s="75">
        <f t="shared" si="34"/>
        <v>389492.99999999994</v>
      </c>
      <c r="BL565" s="189"/>
      <c r="BM565" s="189">
        <v>483.72</v>
      </c>
      <c r="BN565" s="189"/>
      <c r="BO565" s="189"/>
      <c r="BP565" s="191">
        <f t="shared" si="33"/>
        <v>1274039.0100000012</v>
      </c>
      <c r="BQ565" s="246"/>
      <c r="BR565" s="149"/>
      <c r="BS565" s="112"/>
      <c r="BT565" s="2"/>
    </row>
    <row r="566" spans="3:72" ht="15.75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  <c r="AV566" s="54">
        <f>-BO566</f>
        <v>-42075</v>
      </c>
      <c r="AW566" s="54"/>
      <c r="AX566" s="54"/>
      <c r="AY566" s="54"/>
      <c r="AZ566" s="54"/>
      <c r="BA566" s="54"/>
      <c r="BB566" s="54"/>
      <c r="BC566" s="54"/>
      <c r="BD566" s="54"/>
      <c r="BH566" s="174">
        <v>39262</v>
      </c>
      <c r="BI566" s="193" t="s">
        <v>431</v>
      </c>
      <c r="BJ566" s="190">
        <f t="shared" si="34"/>
        <v>884062.2900000012</v>
      </c>
      <c r="BK566" s="75">
        <f t="shared" si="34"/>
        <v>389976.71999999991</v>
      </c>
      <c r="BL566" s="189"/>
      <c r="BM566" s="189"/>
      <c r="BN566" s="189"/>
      <c r="BO566" s="189">
        <v>42075</v>
      </c>
      <c r="BP566" s="191">
        <f t="shared" si="33"/>
        <v>1231964.0100000012</v>
      </c>
      <c r="BQ566" s="246"/>
      <c r="BR566" s="149" t="s">
        <v>408</v>
      </c>
      <c r="BS566" s="112" t="s">
        <v>407</v>
      </c>
      <c r="BT566" s="2"/>
    </row>
    <row r="567" spans="3:72" ht="15.75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  <c r="AV567" s="54">
        <f>-BO567</f>
        <v>-360</v>
      </c>
      <c r="AW567" s="54"/>
      <c r="AX567" s="54"/>
      <c r="AY567" s="54"/>
      <c r="AZ567" s="54"/>
      <c r="BA567" s="54"/>
      <c r="BB567" s="54"/>
      <c r="BC567" s="54"/>
      <c r="BD567" s="54"/>
      <c r="BH567" s="174">
        <v>39262</v>
      </c>
      <c r="BI567" s="193" t="s">
        <v>69</v>
      </c>
      <c r="BJ567" s="190">
        <f t="shared" si="34"/>
        <v>884062.2900000012</v>
      </c>
      <c r="BK567" s="75">
        <f t="shared" si="34"/>
        <v>347901.71999999991</v>
      </c>
      <c r="BL567" s="189"/>
      <c r="BM567" s="189"/>
      <c r="BN567" s="189"/>
      <c r="BO567" s="189">
        <v>360</v>
      </c>
      <c r="BP567" s="191">
        <f t="shared" si="33"/>
        <v>1231604.0100000012</v>
      </c>
      <c r="BQ567" s="246"/>
      <c r="BR567" s="149" t="s">
        <v>408</v>
      </c>
      <c r="BS567" s="112" t="s">
        <v>407</v>
      </c>
      <c r="BT567" s="2"/>
    </row>
    <row r="568" spans="3:72" ht="15.75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D568" s="54"/>
      <c r="BH568" s="174">
        <v>39262</v>
      </c>
      <c r="BI568" s="193" t="s">
        <v>222</v>
      </c>
      <c r="BJ568" s="190">
        <f t="shared" si="34"/>
        <v>884062.2900000012</v>
      </c>
      <c r="BK568" s="75">
        <f t="shared" si="34"/>
        <v>347541.71999999991</v>
      </c>
      <c r="BL568" s="189">
        <f>548.13/2</f>
        <v>274.065</v>
      </c>
      <c r="BM568" s="189">
        <f>548.13/2</f>
        <v>274.065</v>
      </c>
      <c r="BN568" s="189"/>
      <c r="BO568" s="189"/>
      <c r="BP568" s="191">
        <f t="shared" si="33"/>
        <v>1232152.1400000011</v>
      </c>
      <c r="BQ568" s="246"/>
      <c r="BR568" s="149"/>
      <c r="BS568" s="112"/>
      <c r="BT568" s="2"/>
    </row>
    <row r="569" spans="3:72" ht="15.75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D569" s="54"/>
      <c r="BH569" s="174">
        <v>39262</v>
      </c>
      <c r="BI569" s="193" t="s">
        <v>427</v>
      </c>
      <c r="BJ569" s="190">
        <f t="shared" si="34"/>
        <v>884336.35500000115</v>
      </c>
      <c r="BK569" s="75">
        <f t="shared" si="34"/>
        <v>347815.78499999992</v>
      </c>
      <c r="BL569" s="189">
        <f>-19.4/2</f>
        <v>-9.6999999999999993</v>
      </c>
      <c r="BM569" s="189">
        <f>-19.4/2</f>
        <v>-9.6999999999999993</v>
      </c>
      <c r="BN569" s="189"/>
      <c r="BO569" s="189"/>
      <c r="BP569" s="191">
        <f t="shared" si="33"/>
        <v>1232132.7400000012</v>
      </c>
      <c r="BQ569" s="246"/>
      <c r="BR569" s="149"/>
      <c r="BS569" s="112"/>
      <c r="BT569" s="2"/>
    </row>
    <row r="570" spans="3:72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>
        <f>-BO570</f>
        <v>-52725</v>
      </c>
      <c r="AU570" s="54"/>
      <c r="AV570" s="54"/>
      <c r="AW570" s="54"/>
      <c r="AX570" s="54"/>
      <c r="AY570" s="54"/>
      <c r="AZ570" s="54"/>
      <c r="BA570" s="54"/>
      <c r="BB570" s="54"/>
      <c r="BC570" s="54"/>
      <c r="BD570" s="54"/>
      <c r="BH570" s="174">
        <v>39277</v>
      </c>
      <c r="BI570" s="193" t="s">
        <v>324</v>
      </c>
      <c r="BJ570" s="190">
        <f t="shared" si="34"/>
        <v>884326.65500000119</v>
      </c>
      <c r="BK570" s="75">
        <f t="shared" si="34"/>
        <v>347806.0849999999</v>
      </c>
      <c r="BL570" s="189"/>
      <c r="BM570" s="189"/>
      <c r="BN570" s="189"/>
      <c r="BO570" s="189">
        <v>52725</v>
      </c>
      <c r="BP570" s="191">
        <f t="shared" si="33"/>
        <v>1179407.7400000012</v>
      </c>
      <c r="BQ570" s="246"/>
      <c r="BR570" s="149" t="s">
        <v>390</v>
      </c>
      <c r="BS570" s="112" t="s">
        <v>392</v>
      </c>
      <c r="BT570" s="2"/>
    </row>
    <row r="571" spans="3:72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/>
      <c r="AY571" s="54">
        <f>-BN571</f>
        <v>-1500</v>
      </c>
      <c r="AZ571" s="54"/>
      <c r="BA571" s="54"/>
      <c r="BB571" s="54"/>
      <c r="BC571" s="54"/>
      <c r="BD571" s="54"/>
      <c r="BH571" s="174">
        <v>39277</v>
      </c>
      <c r="BI571" s="193" t="s">
        <v>428</v>
      </c>
      <c r="BJ571" s="190">
        <f t="shared" si="34"/>
        <v>884326.65500000119</v>
      </c>
      <c r="BK571" s="75">
        <f t="shared" si="34"/>
        <v>295081.0849999999</v>
      </c>
      <c r="BL571" s="189"/>
      <c r="BM571" s="189"/>
      <c r="BN571" s="189">
        <v>1500</v>
      </c>
      <c r="BO571" s="189"/>
      <c r="BP571" s="191">
        <f t="shared" si="33"/>
        <v>1177907.7400000012</v>
      </c>
      <c r="BQ571" s="246"/>
      <c r="BR571" s="149"/>
      <c r="BS571" s="112" t="s">
        <v>432</v>
      </c>
      <c r="BT571" s="2"/>
    </row>
    <row r="572" spans="3:72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/>
      <c r="AY572" s="54">
        <f>-BN572</f>
        <v>-67475</v>
      </c>
      <c r="AZ572" s="54"/>
      <c r="BA572" s="54"/>
      <c r="BB572" s="54"/>
      <c r="BC572" s="54"/>
      <c r="BD572" s="54"/>
      <c r="BH572" s="174">
        <v>39284</v>
      </c>
      <c r="BI572" s="193" t="s">
        <v>433</v>
      </c>
      <c r="BJ572" s="190">
        <f t="shared" si="34"/>
        <v>882826.65500000119</v>
      </c>
      <c r="BK572" s="75">
        <f t="shared" si="34"/>
        <v>295081.0849999999</v>
      </c>
      <c r="BL572" s="189"/>
      <c r="BM572" s="189"/>
      <c r="BN572" s="189">
        <v>67475</v>
      </c>
      <c r="BO572" s="189"/>
      <c r="BP572" s="191">
        <f t="shared" si="33"/>
        <v>1110432.7400000012</v>
      </c>
      <c r="BQ572" s="246"/>
      <c r="BR572" s="149"/>
      <c r="BS572" s="112" t="s">
        <v>434</v>
      </c>
      <c r="BT572" s="2"/>
    </row>
    <row r="573" spans="3:72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/>
      <c r="AW573" s="54">
        <f>-BO573</f>
        <v>-7200</v>
      </c>
      <c r="AX573" s="54"/>
      <c r="AY573" s="54"/>
      <c r="AZ573" s="54"/>
      <c r="BA573" s="54"/>
      <c r="BB573" s="54"/>
      <c r="BC573" s="54"/>
      <c r="BD573" s="54"/>
      <c r="BH573" s="174">
        <v>39290</v>
      </c>
      <c r="BI573" s="193" t="s">
        <v>339</v>
      </c>
      <c r="BJ573" s="190">
        <f t="shared" si="34"/>
        <v>815351.65500000119</v>
      </c>
      <c r="BK573" s="75">
        <f t="shared" si="34"/>
        <v>295081.0849999999</v>
      </c>
      <c r="BL573" s="189"/>
      <c r="BM573" s="189"/>
      <c r="BN573" s="189"/>
      <c r="BO573" s="189">
        <v>7200</v>
      </c>
      <c r="BP573" s="191">
        <f t="shared" si="33"/>
        <v>1103232.7400000012</v>
      </c>
      <c r="BQ573" s="246"/>
      <c r="BR573" s="149" t="s">
        <v>411</v>
      </c>
      <c r="BS573" s="112" t="s">
        <v>423</v>
      </c>
      <c r="BT573" s="2"/>
    </row>
    <row r="574" spans="3:72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>
        <f>-BN574</f>
        <v>-18972.14</v>
      </c>
      <c r="AZ574" s="54"/>
      <c r="BA574" s="54"/>
      <c r="BB574" s="54"/>
      <c r="BC574" s="54"/>
      <c r="BD574" s="54"/>
      <c r="BH574" s="174">
        <v>39290</v>
      </c>
      <c r="BI574" s="193" t="s">
        <v>433</v>
      </c>
      <c r="BJ574" s="190">
        <f t="shared" si="34"/>
        <v>815351.65500000119</v>
      </c>
      <c r="BK574" s="75">
        <f t="shared" si="34"/>
        <v>287881.0849999999</v>
      </c>
      <c r="BL574" s="189"/>
      <c r="BM574" s="189"/>
      <c r="BN574" s="189">
        <v>18972.14</v>
      </c>
      <c r="BO574" s="189"/>
      <c r="BP574" s="191">
        <f t="shared" si="33"/>
        <v>1084260.6000000013</v>
      </c>
      <c r="BQ574" s="246"/>
      <c r="BR574" s="149"/>
      <c r="BS574" s="112" t="s">
        <v>434</v>
      </c>
      <c r="BT574" s="2"/>
    </row>
    <row r="575" spans="3:72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D575" s="54"/>
      <c r="BH575" s="174">
        <v>39291</v>
      </c>
      <c r="BI575" s="193" t="s">
        <v>219</v>
      </c>
      <c r="BJ575" s="190">
        <f t="shared" si="34"/>
        <v>796379.51500000118</v>
      </c>
      <c r="BK575" s="75">
        <f t="shared" si="34"/>
        <v>287881.0849999999</v>
      </c>
      <c r="BL575" s="189"/>
      <c r="BM575" s="189">
        <v>100.19</v>
      </c>
      <c r="BN575" s="189"/>
      <c r="BO575" s="189"/>
      <c r="BP575" s="191">
        <f t="shared" si="33"/>
        <v>1084360.790000001</v>
      </c>
      <c r="BQ575" s="246"/>
      <c r="BR575" s="149"/>
      <c r="BS575" s="112"/>
      <c r="BT575" s="2"/>
    </row>
    <row r="576" spans="3:72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D576" s="54"/>
      <c r="BH576" s="174">
        <v>39293</v>
      </c>
      <c r="BI576" s="193" t="s">
        <v>241</v>
      </c>
      <c r="BJ576" s="190">
        <f t="shared" si="34"/>
        <v>796379.51500000118</v>
      </c>
      <c r="BK576" s="75">
        <f t="shared" si="34"/>
        <v>287981.27499999991</v>
      </c>
      <c r="BL576" s="189">
        <f>471.83/2</f>
        <v>235.91499999999999</v>
      </c>
      <c r="BM576" s="189">
        <f>471.83/2</f>
        <v>235.91499999999999</v>
      </c>
      <c r="BN576" s="189"/>
      <c r="BO576" s="189"/>
      <c r="BP576" s="191">
        <f t="shared" si="33"/>
        <v>1084832.620000001</v>
      </c>
      <c r="BQ576" s="246"/>
      <c r="BR576" s="149"/>
      <c r="BS576" s="112"/>
      <c r="BT576" s="2"/>
    </row>
    <row r="577" spans="3:72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D577" s="54"/>
      <c r="BH577" s="174">
        <v>39293</v>
      </c>
      <c r="BI577" s="193" t="s">
        <v>435</v>
      </c>
      <c r="BJ577" s="190">
        <f t="shared" si="34"/>
        <v>796615.43000000122</v>
      </c>
      <c r="BK577" s="75">
        <f t="shared" si="34"/>
        <v>288217.18999999989</v>
      </c>
      <c r="BL577" s="189">
        <f>-189.54/2</f>
        <v>-94.77</v>
      </c>
      <c r="BM577" s="189">
        <f>-189.54/2</f>
        <v>-94.77</v>
      </c>
      <c r="BN577" s="189"/>
      <c r="BO577" s="189"/>
      <c r="BP577" s="191">
        <f t="shared" si="33"/>
        <v>1084643.080000001</v>
      </c>
      <c r="BQ577" s="246"/>
      <c r="BR577" s="149"/>
      <c r="BS577" s="112"/>
      <c r="BT577" s="2"/>
    </row>
    <row r="578" spans="3:72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>
        <f>-BN578</f>
        <v>-44284.7</v>
      </c>
      <c r="AZ578" s="54"/>
      <c r="BA578" s="54"/>
      <c r="BB578" s="54"/>
      <c r="BC578" s="54"/>
      <c r="BD578" s="54"/>
      <c r="BH578" s="174">
        <v>39303</v>
      </c>
      <c r="BI578" s="193" t="s">
        <v>436</v>
      </c>
      <c r="BJ578" s="190">
        <f t="shared" si="34"/>
        <v>796520.6600000012</v>
      </c>
      <c r="BK578" s="75">
        <f t="shared" si="34"/>
        <v>288122.41999999987</v>
      </c>
      <c r="BL578" s="189"/>
      <c r="BM578" s="189"/>
      <c r="BN578" s="189">
        <v>44284.7</v>
      </c>
      <c r="BO578" s="189"/>
      <c r="BP578" s="191">
        <f t="shared" si="33"/>
        <v>1040358.3800000011</v>
      </c>
      <c r="BQ578" s="246"/>
      <c r="BR578" s="149"/>
      <c r="BS578" s="112" t="s">
        <v>437</v>
      </c>
      <c r="BT578" s="2"/>
    </row>
    <row r="579" spans="3:72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/>
      <c r="AY579" s="54">
        <f>-BN579</f>
        <v>-2560</v>
      </c>
      <c r="AZ579" s="54"/>
      <c r="BA579" s="54"/>
      <c r="BB579" s="54"/>
      <c r="BC579" s="54"/>
      <c r="BD579" s="54"/>
      <c r="BH579" s="174">
        <v>39305</v>
      </c>
      <c r="BI579" s="193" t="s">
        <v>428</v>
      </c>
      <c r="BJ579" s="190">
        <f t="shared" si="34"/>
        <v>752235.96000000124</v>
      </c>
      <c r="BK579" s="75">
        <f t="shared" si="34"/>
        <v>288122.41999999987</v>
      </c>
      <c r="BL579" s="189"/>
      <c r="BM579" s="189"/>
      <c r="BN579" s="189">
        <v>2560</v>
      </c>
      <c r="BO579" s="189"/>
      <c r="BP579" s="191">
        <f t="shared" si="33"/>
        <v>1037798.3800000011</v>
      </c>
      <c r="BQ579" s="246"/>
      <c r="BR579" s="149"/>
      <c r="BS579" s="112" t="s">
        <v>440</v>
      </c>
      <c r="BT579" s="2"/>
    </row>
    <row r="580" spans="3:72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>
        <f>-BO580</f>
        <v>-49444.25</v>
      </c>
      <c r="AU580" s="54"/>
      <c r="AV580" s="54"/>
      <c r="AW580" s="54"/>
      <c r="AX580" s="54"/>
      <c r="AY580" s="54"/>
      <c r="AZ580" s="54"/>
      <c r="BA580" s="54"/>
      <c r="BB580" s="54"/>
      <c r="BC580" s="54"/>
      <c r="BD580" s="54"/>
      <c r="BH580" s="174">
        <v>39323</v>
      </c>
      <c r="BI580" s="193" t="s">
        <v>324</v>
      </c>
      <c r="BJ580" s="190">
        <f t="shared" si="34"/>
        <v>749675.96000000124</v>
      </c>
      <c r="BK580" s="75">
        <f t="shared" si="34"/>
        <v>288122.41999999987</v>
      </c>
      <c r="BL580" s="189"/>
      <c r="BM580" s="189"/>
      <c r="BN580" s="189"/>
      <c r="BO580" s="189">
        <v>49444.25</v>
      </c>
      <c r="BP580" s="191">
        <f t="shared" si="33"/>
        <v>988354.13000000105</v>
      </c>
      <c r="BQ580" s="246"/>
      <c r="BR580" s="149" t="s">
        <v>390</v>
      </c>
      <c r="BS580" s="112" t="s">
        <v>392</v>
      </c>
      <c r="BT580" s="2"/>
    </row>
    <row r="581" spans="3:72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  <c r="AV581" s="54">
        <f>-BO581</f>
        <v>-4811.2</v>
      </c>
      <c r="AW581" s="54"/>
      <c r="AX581" s="54"/>
      <c r="AY581" s="54"/>
      <c r="AZ581" s="54"/>
      <c r="BA581" s="54"/>
      <c r="BB581" s="54"/>
      <c r="BC581" s="54"/>
      <c r="BD581" s="54"/>
      <c r="BH581" s="174">
        <v>39323</v>
      </c>
      <c r="BI581" s="193" t="s">
        <v>361</v>
      </c>
      <c r="BJ581" s="190">
        <f t="shared" si="34"/>
        <v>749675.96000000124</v>
      </c>
      <c r="BK581" s="75">
        <f t="shared" si="34"/>
        <v>238678.16999999987</v>
      </c>
      <c r="BL581" s="189"/>
      <c r="BM581" s="189"/>
      <c r="BN581" s="189"/>
      <c r="BO581" s="189">
        <v>4811.2</v>
      </c>
      <c r="BP581" s="191">
        <f t="shared" si="33"/>
        <v>983542.9300000011</v>
      </c>
      <c r="BQ581" s="246"/>
      <c r="BR581" s="149" t="s">
        <v>406</v>
      </c>
      <c r="BS581" s="112" t="s">
        <v>407</v>
      </c>
      <c r="BT581" s="2"/>
    </row>
    <row r="582" spans="3:72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>
        <f>-BO582</f>
        <v>-22746.1</v>
      </c>
      <c r="BA582" s="54"/>
      <c r="BB582" s="54"/>
      <c r="BC582" s="54"/>
      <c r="BD582" s="54"/>
      <c r="BH582" s="174">
        <v>39323</v>
      </c>
      <c r="BI582" s="193" t="s">
        <v>357</v>
      </c>
      <c r="BJ582" s="190">
        <f t="shared" si="34"/>
        <v>749675.96000000124</v>
      </c>
      <c r="BK582" s="75">
        <f t="shared" si="34"/>
        <v>233866.96999999986</v>
      </c>
      <c r="BL582" s="189"/>
      <c r="BM582" s="189"/>
      <c r="BN582" s="189"/>
      <c r="BO582" s="189">
        <v>22746.1</v>
      </c>
      <c r="BP582" s="191">
        <f t="shared" si="33"/>
        <v>960796.83000000112</v>
      </c>
      <c r="BQ582" s="246"/>
      <c r="BR582" s="149"/>
      <c r="BS582" s="112" t="s">
        <v>438</v>
      </c>
      <c r="BT582" s="2"/>
    </row>
    <row r="583" spans="3:72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D583" s="54"/>
      <c r="BH583" s="174">
        <v>39324</v>
      </c>
      <c r="BI583" s="193" t="s">
        <v>242</v>
      </c>
      <c r="BJ583" s="190">
        <f t="shared" si="34"/>
        <v>749675.96000000124</v>
      </c>
      <c r="BK583" s="75">
        <f t="shared" si="34"/>
        <v>211120.86999999985</v>
      </c>
      <c r="BL583" s="189">
        <f>402.32/2</f>
        <v>201.16</v>
      </c>
      <c r="BM583" s="189">
        <f>402.32/2</f>
        <v>201.16</v>
      </c>
      <c r="BN583" s="189"/>
      <c r="BO583" s="189"/>
      <c r="BP583" s="191">
        <f t="shared" si="33"/>
        <v>961199.15000000119</v>
      </c>
      <c r="BQ583" s="246"/>
      <c r="BR583" s="149"/>
      <c r="BS583" s="112"/>
      <c r="BT583" s="2"/>
    </row>
    <row r="584" spans="3:72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D584" s="54"/>
      <c r="BH584" s="174">
        <v>39324</v>
      </c>
      <c r="BI584" s="193" t="s">
        <v>439</v>
      </c>
      <c r="BJ584" s="190">
        <f t="shared" si="34"/>
        <v>749877.12000000128</v>
      </c>
      <c r="BK584" s="75">
        <f t="shared" si="34"/>
        <v>211322.02999999985</v>
      </c>
      <c r="BL584" s="189">
        <f>-104/2</f>
        <v>-52</v>
      </c>
      <c r="BM584" s="189">
        <f>-104/2</f>
        <v>-52</v>
      </c>
      <c r="BN584" s="189"/>
      <c r="BO584" s="189"/>
      <c r="BP584" s="191">
        <f t="shared" si="33"/>
        <v>961095.15000000107</v>
      </c>
      <c r="BQ584" s="246"/>
      <c r="BR584" s="149"/>
      <c r="BS584" s="112"/>
      <c r="BT584" s="2"/>
    </row>
    <row r="585" spans="3:72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/>
      <c r="AZ585" s="54">
        <f>-BO585</f>
        <v>-5414.75</v>
      </c>
      <c r="BA585" s="54"/>
      <c r="BB585" s="54"/>
      <c r="BC585" s="54"/>
      <c r="BD585" s="54"/>
      <c r="BH585" s="174">
        <v>39337</v>
      </c>
      <c r="BI585" s="193" t="s">
        <v>357</v>
      </c>
      <c r="BJ585" s="190">
        <f t="shared" si="34"/>
        <v>749825.12000000128</v>
      </c>
      <c r="BK585" s="75">
        <f t="shared" si="34"/>
        <v>211270.02999999985</v>
      </c>
      <c r="BL585" s="189"/>
      <c r="BM585" s="189"/>
      <c r="BN585" s="189"/>
      <c r="BO585" s="189">
        <v>5414.75</v>
      </c>
      <c r="BP585" s="191">
        <f t="shared" si="33"/>
        <v>955680.40000000107</v>
      </c>
      <c r="BQ585" s="246"/>
      <c r="BR585" s="149"/>
      <c r="BS585" s="112" t="s">
        <v>442</v>
      </c>
      <c r="BT585" s="2"/>
    </row>
    <row r="586" spans="3:72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/>
      <c r="AZ586" s="54">
        <f>-BO586</f>
        <v>-13417.5</v>
      </c>
      <c r="BA586" s="54"/>
      <c r="BB586" s="54"/>
      <c r="BC586" s="54"/>
      <c r="BD586" s="54"/>
      <c r="BH586" s="174">
        <v>39340</v>
      </c>
      <c r="BI586" s="193" t="s">
        <v>357</v>
      </c>
      <c r="BJ586" s="190">
        <f t="shared" si="34"/>
        <v>749825.12000000128</v>
      </c>
      <c r="BK586" s="75">
        <f t="shared" si="34"/>
        <v>205855.27999999985</v>
      </c>
      <c r="BL586" s="189"/>
      <c r="BM586" s="189"/>
      <c r="BN586" s="189"/>
      <c r="BO586" s="189">
        <v>13417.5</v>
      </c>
      <c r="BP586" s="191">
        <f t="shared" si="33"/>
        <v>942262.90000000107</v>
      </c>
      <c r="BQ586" s="246"/>
      <c r="BR586" s="149"/>
      <c r="BS586" s="112" t="s">
        <v>441</v>
      </c>
      <c r="BT586" s="2"/>
    </row>
    <row r="587" spans="3:72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/>
      <c r="AZ587" s="54">
        <f>-BO587</f>
        <v>-11620</v>
      </c>
      <c r="BA587" s="54"/>
      <c r="BB587" s="54"/>
      <c r="BC587" s="54"/>
      <c r="BD587" s="54"/>
      <c r="BH587" s="174">
        <v>39353</v>
      </c>
      <c r="BI587" s="193" t="s">
        <v>443</v>
      </c>
      <c r="BJ587" s="190">
        <f t="shared" si="34"/>
        <v>749825.12000000128</v>
      </c>
      <c r="BK587" s="75">
        <f t="shared" si="34"/>
        <v>192437.77999999985</v>
      </c>
      <c r="BL587" s="189"/>
      <c r="BM587" s="189"/>
      <c r="BN587" s="189"/>
      <c r="BO587" s="189">
        <v>11620</v>
      </c>
      <c r="BP587" s="191">
        <f t="shared" si="33"/>
        <v>930642.90000000107</v>
      </c>
      <c r="BQ587" s="246"/>
      <c r="BR587" s="149"/>
      <c r="BS587" s="112" t="s">
        <v>444</v>
      </c>
      <c r="BT587" s="2"/>
    </row>
    <row r="588" spans="3:72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>
        <f>-BO588</f>
        <v>-9877</v>
      </c>
      <c r="BA588" s="54"/>
      <c r="BB588" s="54"/>
      <c r="BC588" s="54"/>
      <c r="BD588" s="54"/>
      <c r="BH588" s="174">
        <v>39353</v>
      </c>
      <c r="BI588" s="193" t="s">
        <v>445</v>
      </c>
      <c r="BJ588" s="190">
        <f t="shared" si="34"/>
        <v>749825.12000000128</v>
      </c>
      <c r="BK588" s="75">
        <f t="shared" si="34"/>
        <v>180817.77999999985</v>
      </c>
      <c r="BL588" s="189"/>
      <c r="BM588" s="189"/>
      <c r="BN588" s="189"/>
      <c r="BO588" s="189">
        <v>9877</v>
      </c>
      <c r="BP588" s="191">
        <f t="shared" si="33"/>
        <v>920765.90000000107</v>
      </c>
      <c r="BQ588" s="246"/>
      <c r="BR588" s="149"/>
      <c r="BS588" s="112" t="s">
        <v>446</v>
      </c>
      <c r="BT588" s="2"/>
    </row>
    <row r="589" spans="3:72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D589" s="54"/>
      <c r="BH589" s="174">
        <v>39354</v>
      </c>
      <c r="BI589" s="193" t="s">
        <v>243</v>
      </c>
      <c r="BJ589" s="190">
        <f t="shared" si="34"/>
        <v>749825.12000000128</v>
      </c>
      <c r="BK589" s="75">
        <f t="shared" si="34"/>
        <v>170940.77999999985</v>
      </c>
      <c r="BL589" s="189">
        <f>345.63/2</f>
        <v>172.815</v>
      </c>
      <c r="BM589" s="189">
        <f>345.63/2</f>
        <v>172.815</v>
      </c>
      <c r="BN589" s="189"/>
      <c r="BO589" s="189"/>
      <c r="BP589" s="191">
        <f t="shared" si="33"/>
        <v>921111.53000000096</v>
      </c>
      <c r="BQ589" s="246"/>
      <c r="BR589" s="149"/>
      <c r="BS589" s="112"/>
      <c r="BT589" s="2"/>
    </row>
    <row r="590" spans="3:72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D590" s="54"/>
      <c r="BH590" s="174">
        <v>39354</v>
      </c>
      <c r="BI590" s="193" t="s">
        <v>447</v>
      </c>
      <c r="BJ590" s="190">
        <f t="shared" si="34"/>
        <v>749997.93500000122</v>
      </c>
      <c r="BK590" s="75">
        <f t="shared" si="34"/>
        <v>171113.59499999986</v>
      </c>
      <c r="BL590" s="189">
        <f>-104.19/2</f>
        <v>-52.094999999999999</v>
      </c>
      <c r="BM590" s="189">
        <f>-104.19/2</f>
        <v>-52.094999999999999</v>
      </c>
      <c r="BN590" s="189"/>
      <c r="BO590" s="189"/>
      <c r="BP590" s="191">
        <f t="shared" si="33"/>
        <v>921007.34000000113</v>
      </c>
      <c r="BQ590" s="246"/>
      <c r="BR590" s="149"/>
      <c r="BS590" s="112"/>
      <c r="BT590" s="2"/>
    </row>
    <row r="591" spans="3:72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/>
      <c r="AZ591" s="54">
        <f>-BO591</f>
        <v>-30902.400000000001</v>
      </c>
      <c r="BA591" s="54"/>
      <c r="BB591" s="54"/>
      <c r="BC591" s="54"/>
      <c r="BD591" s="54"/>
      <c r="BH591" s="174">
        <v>39359</v>
      </c>
      <c r="BI591" s="193" t="s">
        <v>70</v>
      </c>
      <c r="BJ591" s="190">
        <f t="shared" si="34"/>
        <v>749945.84000000125</v>
      </c>
      <c r="BK591" s="75">
        <f t="shared" si="34"/>
        <v>171061.49999999985</v>
      </c>
      <c r="BL591" s="189"/>
      <c r="BM591" s="189"/>
      <c r="BN591" s="189"/>
      <c r="BO591" s="189">
        <v>30902.400000000001</v>
      </c>
      <c r="BP591" s="191">
        <f t="shared" si="33"/>
        <v>890104.94000000111</v>
      </c>
      <c r="BQ591" s="246"/>
      <c r="BR591" s="149"/>
      <c r="BS591" s="112" t="s">
        <v>448</v>
      </c>
      <c r="BT591" s="2"/>
    </row>
    <row r="592" spans="3:72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D592" s="54"/>
      <c r="BH592" s="174">
        <v>39360</v>
      </c>
      <c r="BI592" s="193" t="s">
        <v>219</v>
      </c>
      <c r="BJ592" s="190">
        <f t="shared" si="34"/>
        <v>749945.84000000125</v>
      </c>
      <c r="BK592" s="75">
        <f t="shared" si="34"/>
        <v>140159.09999999986</v>
      </c>
      <c r="BL592" s="189"/>
      <c r="BM592" s="189">
        <v>210.28</v>
      </c>
      <c r="BN592" s="189"/>
      <c r="BO592" s="189"/>
      <c r="BP592" s="191">
        <f t="shared" si="33"/>
        <v>890315.22000000114</v>
      </c>
      <c r="BQ592" s="246"/>
      <c r="BR592" s="149"/>
      <c r="BS592" s="112"/>
      <c r="BT592" s="2"/>
    </row>
    <row r="593" spans="3:72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D593" s="54"/>
      <c r="BH593" s="174">
        <v>39385</v>
      </c>
      <c r="BI593" s="193" t="s">
        <v>264</v>
      </c>
      <c r="BJ593" s="190">
        <f t="shared" si="34"/>
        <v>749945.84000000125</v>
      </c>
      <c r="BK593" s="75">
        <f t="shared" si="34"/>
        <v>140369.37999999986</v>
      </c>
      <c r="BL593" s="189">
        <f>324.72/2</f>
        <v>162.36000000000001</v>
      </c>
      <c r="BM593" s="189">
        <f>324.72/2</f>
        <v>162.36000000000001</v>
      </c>
      <c r="BN593" s="189"/>
      <c r="BO593" s="189"/>
      <c r="BP593" s="191">
        <f t="shared" si="33"/>
        <v>890639.94000000111</v>
      </c>
      <c r="BQ593" s="246"/>
      <c r="BR593" s="149"/>
      <c r="BS593" s="112"/>
      <c r="BT593" s="2"/>
    </row>
    <row r="594" spans="3:72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D594" s="54"/>
      <c r="BH594" s="174">
        <v>39385</v>
      </c>
      <c r="BI594" s="193" t="s">
        <v>449</v>
      </c>
      <c r="BJ594" s="190">
        <f t="shared" si="34"/>
        <v>750108.20000000123</v>
      </c>
      <c r="BK594" s="75">
        <f t="shared" si="34"/>
        <v>140531.73999999985</v>
      </c>
      <c r="BL594" s="189">
        <f>-104.06/2</f>
        <v>-52.03</v>
      </c>
      <c r="BM594" s="189">
        <f>-104.06/2</f>
        <v>-52.03</v>
      </c>
      <c r="BN594" s="189"/>
      <c r="BO594" s="189"/>
      <c r="BP594" s="191">
        <f t="shared" si="33"/>
        <v>890535.88000000105</v>
      </c>
      <c r="BQ594" s="246"/>
      <c r="BR594" s="149"/>
      <c r="BS594" s="112"/>
      <c r="BT594" s="2"/>
    </row>
    <row r="595" spans="3:72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/>
      <c r="AY595" s="54">
        <f>-BN595</f>
        <v>-5000</v>
      </c>
      <c r="AZ595" s="54"/>
      <c r="BA595" s="54"/>
      <c r="BB595" s="54"/>
      <c r="BC595" s="54"/>
      <c r="BD595" s="54"/>
      <c r="BH595" s="174">
        <v>39386</v>
      </c>
      <c r="BI595" s="193" t="s">
        <v>450</v>
      </c>
      <c r="BJ595" s="190">
        <f t="shared" si="34"/>
        <v>750056.17000000121</v>
      </c>
      <c r="BK595" s="75">
        <f t="shared" si="34"/>
        <v>140479.70999999985</v>
      </c>
      <c r="BL595" s="189"/>
      <c r="BM595" s="189"/>
      <c r="BN595" s="189">
        <v>5000</v>
      </c>
      <c r="BO595" s="189"/>
      <c r="BP595" s="191">
        <f t="shared" si="33"/>
        <v>885535.88000000105</v>
      </c>
      <c r="BQ595" s="246"/>
      <c r="BR595" s="149"/>
      <c r="BS595" s="112"/>
      <c r="BT595" s="2"/>
    </row>
    <row r="596" spans="3:72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D596" s="54"/>
      <c r="BH596" s="174">
        <v>39387</v>
      </c>
      <c r="BI596" s="193" t="s">
        <v>219</v>
      </c>
      <c r="BJ596" s="190">
        <f t="shared" si="34"/>
        <v>745056.17000000121</v>
      </c>
      <c r="BK596" s="75">
        <f t="shared" si="34"/>
        <v>140479.70999999985</v>
      </c>
      <c r="BL596" s="189"/>
      <c r="BM596" s="189">
        <v>311.35000000000002</v>
      </c>
      <c r="BN596" s="189"/>
      <c r="BO596" s="189"/>
      <c r="BP596" s="191">
        <f t="shared" si="33"/>
        <v>885847.23000000103</v>
      </c>
      <c r="BQ596" s="246"/>
      <c r="BR596" s="149"/>
      <c r="BS596" s="112"/>
      <c r="BT596" s="2"/>
    </row>
    <row r="597" spans="3:72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D597" s="54"/>
      <c r="BH597" s="174">
        <v>39389</v>
      </c>
      <c r="BI597" s="193" t="s">
        <v>451</v>
      </c>
      <c r="BJ597" s="190">
        <f t="shared" si="34"/>
        <v>745056.17000000121</v>
      </c>
      <c r="BK597" s="75">
        <f t="shared" si="34"/>
        <v>140791.05999999985</v>
      </c>
      <c r="BL597" s="189"/>
      <c r="BM597" s="189">
        <v>3087.25</v>
      </c>
      <c r="BN597" s="189"/>
      <c r="BO597" s="189"/>
      <c r="BP597" s="191">
        <f t="shared" si="33"/>
        <v>888934.48000000103</v>
      </c>
      <c r="BQ597" s="246"/>
      <c r="BR597" s="149"/>
      <c r="BS597" s="112"/>
      <c r="BT597" s="2"/>
    </row>
    <row r="598" spans="3:72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>
        <f>-BO598</f>
        <v>-76557.69</v>
      </c>
      <c r="AU598" s="54"/>
      <c r="AV598" s="54"/>
      <c r="AW598" s="54"/>
      <c r="AX598" s="54"/>
      <c r="AY598" s="54"/>
      <c r="AZ598" s="54"/>
      <c r="BA598" s="54"/>
      <c r="BB598" s="54"/>
      <c r="BC598" s="54"/>
      <c r="BD598" s="54"/>
      <c r="BH598" s="174">
        <v>39395</v>
      </c>
      <c r="BI598" s="193" t="s">
        <v>324</v>
      </c>
      <c r="BJ598" s="190">
        <f t="shared" si="34"/>
        <v>745056.17000000121</v>
      </c>
      <c r="BK598" s="75">
        <f t="shared" si="34"/>
        <v>143878.30999999985</v>
      </c>
      <c r="BL598" s="189"/>
      <c r="BM598" s="189"/>
      <c r="BN598" s="189"/>
      <c r="BO598" s="189">
        <v>76557.69</v>
      </c>
      <c r="BP598" s="191">
        <f t="shared" si="33"/>
        <v>812376.79000000097</v>
      </c>
      <c r="BQ598" s="246"/>
      <c r="BR598" s="149">
        <v>1007</v>
      </c>
      <c r="BS598" s="112" t="s">
        <v>392</v>
      </c>
      <c r="BT598" s="2"/>
    </row>
    <row r="599" spans="3:72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>
        <f>-BO599</f>
        <v>-16017</v>
      </c>
      <c r="AU599" s="54"/>
      <c r="AV599" s="54"/>
      <c r="AW599" s="54"/>
      <c r="AX599" s="54"/>
      <c r="AY599" s="54"/>
      <c r="AZ599" s="54"/>
      <c r="BA599" s="54"/>
      <c r="BB599" s="54"/>
      <c r="BC599" s="54"/>
      <c r="BD599" s="54"/>
      <c r="BH599" s="174">
        <v>39395</v>
      </c>
      <c r="BI599" s="193" t="s">
        <v>339</v>
      </c>
      <c r="BJ599" s="190">
        <f t="shared" si="34"/>
        <v>745056.17000000121</v>
      </c>
      <c r="BK599" s="75">
        <f t="shared" si="34"/>
        <v>67320.61999999985</v>
      </c>
      <c r="BL599" s="189"/>
      <c r="BM599" s="189"/>
      <c r="BN599" s="189"/>
      <c r="BO599" s="189">
        <v>16017</v>
      </c>
      <c r="BP599" s="191">
        <f t="shared" si="33"/>
        <v>796359.79000000108</v>
      </c>
      <c r="BQ599" s="246"/>
      <c r="BR599" s="149">
        <v>1007</v>
      </c>
      <c r="BS599" s="112" t="s">
        <v>392</v>
      </c>
      <c r="BT599" s="2"/>
    </row>
    <row r="600" spans="3:72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/>
      <c r="AY600" s="54">
        <f>-BN600</f>
        <v>0</v>
      </c>
      <c r="AZ600" s="54"/>
      <c r="BA600" s="54"/>
      <c r="BB600" s="54"/>
      <c r="BC600" s="54"/>
      <c r="BD600" s="54"/>
      <c r="BH600" s="174">
        <v>39400</v>
      </c>
      <c r="BI600" s="193" t="s">
        <v>450</v>
      </c>
      <c r="BJ600" s="190">
        <f t="shared" si="34"/>
        <v>745056.17000000121</v>
      </c>
      <c r="BK600" s="75">
        <f t="shared" si="34"/>
        <v>51303.61999999985</v>
      </c>
      <c r="BL600" s="189"/>
      <c r="BM600" s="189"/>
      <c r="BN600" s="189">
        <v>0</v>
      </c>
      <c r="BO600" s="189"/>
      <c r="BP600" s="191">
        <f t="shared" si="33"/>
        <v>796359.79000000108</v>
      </c>
      <c r="BQ600" s="246"/>
      <c r="BR600" s="149"/>
      <c r="BS600" s="112"/>
      <c r="BT600" s="2"/>
    </row>
    <row r="601" spans="3:72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D601" s="54"/>
      <c r="BH601" s="174">
        <v>39401</v>
      </c>
      <c r="BI601" s="193" t="s">
        <v>200</v>
      </c>
      <c r="BJ601" s="190">
        <f t="shared" si="34"/>
        <v>745056.17000000121</v>
      </c>
      <c r="BK601" s="75">
        <f t="shared" si="34"/>
        <v>51303.61999999985</v>
      </c>
      <c r="BL601" s="189"/>
      <c r="BM601" s="189">
        <v>250000</v>
      </c>
      <c r="BN601" s="189"/>
      <c r="BO601" s="189"/>
      <c r="BP601" s="191">
        <f t="shared" si="33"/>
        <v>1046359.7900000011</v>
      </c>
      <c r="BQ601" s="246"/>
      <c r="BR601" s="149"/>
      <c r="BS601" s="112"/>
      <c r="BT601" s="2"/>
    </row>
    <row r="602" spans="3:72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D602" s="54"/>
      <c r="BH602" s="174">
        <v>39415</v>
      </c>
      <c r="BI602" s="193" t="s">
        <v>265</v>
      </c>
      <c r="BJ602" s="190">
        <f t="shared" si="34"/>
        <v>745056.17000000121</v>
      </c>
      <c r="BK602" s="75">
        <f t="shared" si="34"/>
        <v>301303.61999999988</v>
      </c>
      <c r="BL602" s="189">
        <f>342.27/2</f>
        <v>171.13499999999999</v>
      </c>
      <c r="BM602" s="189">
        <f>342.27/2</f>
        <v>171.13499999999999</v>
      </c>
      <c r="BN602" s="189"/>
      <c r="BO602" s="189"/>
      <c r="BP602" s="191">
        <f t="shared" si="33"/>
        <v>1046702.0600000011</v>
      </c>
      <c r="BQ602" s="246"/>
      <c r="BR602" s="149"/>
      <c r="BS602" s="112"/>
      <c r="BT602" s="2"/>
    </row>
    <row r="603" spans="3:72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D603" s="54"/>
      <c r="BH603" s="174">
        <v>39415</v>
      </c>
      <c r="BI603" s="193" t="s">
        <v>453</v>
      </c>
      <c r="BJ603" s="190">
        <f t="shared" si="34"/>
        <v>745227.30500000122</v>
      </c>
      <c r="BK603" s="75">
        <f t="shared" si="34"/>
        <v>301474.75499999989</v>
      </c>
      <c r="BL603" s="189">
        <f>-104.63/2</f>
        <v>-52.314999999999998</v>
      </c>
      <c r="BM603" s="189">
        <f>-104.63/2</f>
        <v>-52.314999999999998</v>
      </c>
      <c r="BN603" s="189"/>
      <c r="BO603" s="189"/>
      <c r="BP603" s="191">
        <f t="shared" si="33"/>
        <v>1046597.4300000012</v>
      </c>
      <c r="BQ603" s="246"/>
      <c r="BR603" s="149"/>
      <c r="BS603" s="112"/>
      <c r="BT603" s="2"/>
    </row>
    <row r="604" spans="3:72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D604" s="54"/>
      <c r="BH604" s="174">
        <v>39422</v>
      </c>
      <c r="BI604" s="193" t="s">
        <v>219</v>
      </c>
      <c r="BJ604" s="190">
        <f t="shared" si="34"/>
        <v>745174.99000000127</v>
      </c>
      <c r="BK604" s="75">
        <f t="shared" si="34"/>
        <v>301422.43999999989</v>
      </c>
      <c r="BL604" s="189"/>
      <c r="BM604" s="189">
        <v>275</v>
      </c>
      <c r="BN604" s="189"/>
      <c r="BO604" s="189"/>
      <c r="BP604" s="191">
        <f t="shared" si="33"/>
        <v>1046872.4300000011</v>
      </c>
      <c r="BQ604" s="246"/>
      <c r="BR604" s="149"/>
      <c r="BS604" s="112"/>
      <c r="BT604" s="2"/>
    </row>
    <row r="605" spans="3:72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D605" s="54"/>
      <c r="BH605" s="174">
        <v>39428</v>
      </c>
      <c r="BI605" s="193" t="s">
        <v>200</v>
      </c>
      <c r="BJ605" s="190">
        <f t="shared" si="34"/>
        <v>745174.99000000127</v>
      </c>
      <c r="BK605" s="75">
        <f t="shared" si="34"/>
        <v>301697.43999999989</v>
      </c>
      <c r="BL605" s="189"/>
      <c r="BM605" s="189">
        <v>250000</v>
      </c>
      <c r="BN605" s="189"/>
      <c r="BO605" s="189"/>
      <c r="BP605" s="191">
        <f t="shared" si="33"/>
        <v>1296872.4300000011</v>
      </c>
      <c r="BQ605" s="246"/>
      <c r="BR605" s="149"/>
      <c r="BS605" s="112"/>
      <c r="BT605" s="2"/>
    </row>
    <row r="606" spans="3:72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/>
      <c r="BC606" s="54">
        <f>-BO606</f>
        <v>-313.38</v>
      </c>
      <c r="BD606" s="54"/>
      <c r="BH606" s="174">
        <v>39437</v>
      </c>
      <c r="BI606" s="193" t="s">
        <v>291</v>
      </c>
      <c r="BJ606" s="190">
        <f t="shared" si="34"/>
        <v>745174.99000000127</v>
      </c>
      <c r="BK606" s="75">
        <f t="shared" si="34"/>
        <v>551697.43999999994</v>
      </c>
      <c r="BL606" s="189"/>
      <c r="BM606" s="189"/>
      <c r="BN606" s="189"/>
      <c r="BO606" s="189">
        <v>313.38</v>
      </c>
      <c r="BP606" s="191">
        <f t="shared" si="33"/>
        <v>1296559.0500000012</v>
      </c>
      <c r="BQ606" s="246"/>
      <c r="BR606" s="149" t="s">
        <v>454</v>
      </c>
      <c r="BS606" s="112" t="s">
        <v>455</v>
      </c>
      <c r="BT606" s="2"/>
    </row>
    <row r="607" spans="3:72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D607" s="54"/>
      <c r="BH607" s="174">
        <v>39446</v>
      </c>
      <c r="BI607" s="193" t="s">
        <v>267</v>
      </c>
      <c r="BJ607" s="190">
        <f t="shared" si="34"/>
        <v>745174.99000000127</v>
      </c>
      <c r="BK607" s="75">
        <f t="shared" si="34"/>
        <v>551384.05999999994</v>
      </c>
      <c r="BL607" s="189">
        <f>334.43/2</f>
        <v>167.215</v>
      </c>
      <c r="BM607" s="189">
        <f>334.43/2</f>
        <v>167.215</v>
      </c>
      <c r="BN607" s="189"/>
      <c r="BO607" s="189"/>
      <c r="BP607" s="191">
        <f t="shared" si="33"/>
        <v>1296893.4800000014</v>
      </c>
      <c r="BQ607" s="246"/>
      <c r="BR607" s="149"/>
      <c r="BS607" s="112"/>
      <c r="BT607" s="2"/>
    </row>
    <row r="608" spans="3:72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D608" s="54"/>
      <c r="BH608" s="174">
        <v>39446</v>
      </c>
      <c r="BI608" s="193" t="s">
        <v>456</v>
      </c>
      <c r="BJ608" s="190">
        <f t="shared" si="34"/>
        <v>745342.20500000124</v>
      </c>
      <c r="BK608" s="75">
        <f t="shared" si="34"/>
        <v>551551.27499999991</v>
      </c>
      <c r="BL608" s="189">
        <f>-103.76/2</f>
        <v>-51.88</v>
      </c>
      <c r="BM608" s="189">
        <f>-103.76/2</f>
        <v>-51.88</v>
      </c>
      <c r="BN608" s="189"/>
      <c r="BO608" s="189"/>
      <c r="BP608" s="191">
        <f t="shared" si="33"/>
        <v>1296789.7200000014</v>
      </c>
      <c r="BQ608" s="246"/>
      <c r="BR608" s="149"/>
      <c r="BS608" s="112"/>
      <c r="BT608" s="2"/>
    </row>
    <row r="609" spans="3:72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/>
      <c r="BB609" s="54">
        <f>-BO609</f>
        <v>-8861.6</v>
      </c>
      <c r="BC609" s="54"/>
      <c r="BD609" s="54"/>
      <c r="BH609" s="174">
        <v>39452</v>
      </c>
      <c r="BI609" s="193" t="s">
        <v>70</v>
      </c>
      <c r="BJ609" s="190">
        <f t="shared" si="34"/>
        <v>745290.32500000123</v>
      </c>
      <c r="BK609" s="75">
        <f t="shared" si="34"/>
        <v>551499.3949999999</v>
      </c>
      <c r="BL609" s="189"/>
      <c r="BM609" s="189"/>
      <c r="BN609" s="189"/>
      <c r="BO609" s="189">
        <v>8861.6</v>
      </c>
      <c r="BP609" s="191">
        <f t="shared" si="33"/>
        <v>1287928.120000001</v>
      </c>
      <c r="BQ609" s="246"/>
      <c r="BR609" s="149"/>
      <c r="BS609" s="112"/>
      <c r="BT609" s="2"/>
    </row>
    <row r="610" spans="3:72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54">
        <f>-BO610</f>
        <v>-2367.6</v>
      </c>
      <c r="AW610" s="54"/>
      <c r="AX610" s="54"/>
      <c r="AY610" s="54"/>
      <c r="AZ610" s="54"/>
      <c r="BA610" s="54"/>
      <c r="BB610" s="54"/>
      <c r="BC610" s="54"/>
      <c r="BD610" s="54"/>
      <c r="BH610" s="174">
        <v>39455</v>
      </c>
      <c r="BI610" s="193" t="s">
        <v>361</v>
      </c>
      <c r="BJ610" s="190">
        <f t="shared" si="34"/>
        <v>745290.32500000123</v>
      </c>
      <c r="BK610" s="75">
        <f t="shared" si="34"/>
        <v>542637.79499999993</v>
      </c>
      <c r="BL610" s="189"/>
      <c r="BM610" s="189"/>
      <c r="BN610" s="189"/>
      <c r="BO610" s="189">
        <v>2367.6</v>
      </c>
      <c r="BP610" s="191">
        <f t="shared" si="33"/>
        <v>1285560.5200000009</v>
      </c>
      <c r="BQ610" s="246"/>
      <c r="BR610" s="149" t="s">
        <v>408</v>
      </c>
      <c r="BS610" s="112" t="s">
        <v>458</v>
      </c>
      <c r="BT610" s="2"/>
    </row>
    <row r="611" spans="3:72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D611" s="54"/>
      <c r="BH611" s="174">
        <v>39456</v>
      </c>
      <c r="BI611" s="193" t="s">
        <v>48</v>
      </c>
      <c r="BJ611" s="190">
        <f t="shared" si="34"/>
        <v>745290.32500000123</v>
      </c>
      <c r="BK611" s="75">
        <f t="shared" si="34"/>
        <v>540270.19499999995</v>
      </c>
      <c r="BL611" s="189"/>
      <c r="BM611" s="189">
        <v>200</v>
      </c>
      <c r="BN611" s="189"/>
      <c r="BO611" s="189"/>
      <c r="BP611" s="191">
        <f t="shared" si="33"/>
        <v>1285760.5200000012</v>
      </c>
      <c r="BQ611" s="246"/>
      <c r="BR611" s="149"/>
      <c r="BS611" s="112"/>
      <c r="BT611" s="2"/>
    </row>
    <row r="612" spans="3:72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/>
      <c r="AY612" s="54">
        <f>-BN612</f>
        <v>-468445</v>
      </c>
      <c r="AZ612" s="54"/>
      <c r="BA612" s="54"/>
      <c r="BB612" s="54"/>
      <c r="BC612" s="54"/>
      <c r="BD612" s="54"/>
      <c r="BH612" s="174">
        <v>39462</v>
      </c>
      <c r="BI612" s="193" t="s">
        <v>450</v>
      </c>
      <c r="BJ612" s="190">
        <f t="shared" si="34"/>
        <v>745290.32500000123</v>
      </c>
      <c r="BK612" s="75">
        <f t="shared" si="34"/>
        <v>540470.19499999995</v>
      </c>
      <c r="BL612" s="189"/>
      <c r="BM612" s="189"/>
      <c r="BN612" s="189">
        <v>468445</v>
      </c>
      <c r="BO612" s="189"/>
      <c r="BP612" s="191">
        <f t="shared" si="33"/>
        <v>817315.52000000118</v>
      </c>
      <c r="BQ612" s="246"/>
      <c r="BR612" s="149"/>
      <c r="BS612" s="112" t="s">
        <v>459</v>
      </c>
      <c r="BT612" s="2"/>
    </row>
    <row r="613" spans="3:72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54">
        <f>-BO613</f>
        <v>-54850</v>
      </c>
      <c r="AW613" s="54"/>
      <c r="AX613" s="54"/>
      <c r="AY613" s="54"/>
      <c r="AZ613" s="54"/>
      <c r="BA613" s="54"/>
      <c r="BB613" s="54"/>
      <c r="BC613" s="54"/>
      <c r="BD613" s="54"/>
      <c r="BH613" s="174">
        <v>39472</v>
      </c>
      <c r="BI613" s="193" t="s">
        <v>336</v>
      </c>
      <c r="BJ613" s="190">
        <f t="shared" si="34"/>
        <v>276845.32500000123</v>
      </c>
      <c r="BK613" s="75">
        <f t="shared" si="34"/>
        <v>540470.19499999995</v>
      </c>
      <c r="BL613" s="189"/>
      <c r="BM613" s="189"/>
      <c r="BN613" s="189"/>
      <c r="BO613" s="189">
        <v>54850</v>
      </c>
      <c r="BP613" s="191">
        <f t="shared" si="33"/>
        <v>762465.52000000118</v>
      </c>
      <c r="BQ613" s="246"/>
      <c r="BR613" s="149" t="s">
        <v>408</v>
      </c>
      <c r="BS613" s="112" t="s">
        <v>460</v>
      </c>
      <c r="BT613" s="2"/>
    </row>
    <row r="614" spans="3:72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/>
      <c r="BC614" s="54">
        <f>-BO614</f>
        <v>-2418.1</v>
      </c>
      <c r="BD614" s="54"/>
      <c r="BH614" s="174">
        <v>39473</v>
      </c>
      <c r="BI614" s="193" t="s">
        <v>207</v>
      </c>
      <c r="BJ614" s="190">
        <f t="shared" si="34"/>
        <v>276845.32500000123</v>
      </c>
      <c r="BK614" s="75">
        <f t="shared" si="34"/>
        <v>485620.19499999995</v>
      </c>
      <c r="BL614" s="189"/>
      <c r="BM614" s="189"/>
      <c r="BN614" s="189"/>
      <c r="BO614" s="189">
        <v>2418.1</v>
      </c>
      <c r="BP614" s="191">
        <f t="shared" si="33"/>
        <v>760047.42000000121</v>
      </c>
      <c r="BQ614" s="246"/>
      <c r="BR614" s="149" t="s">
        <v>454</v>
      </c>
      <c r="BS614" s="112" t="s">
        <v>455</v>
      </c>
      <c r="BT614" s="2"/>
    </row>
    <row r="615" spans="3:72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/>
      <c r="BA615" s="54">
        <f>-BO615</f>
        <v>-7888.31</v>
      </c>
      <c r="BB615" s="54"/>
      <c r="BC615" s="54"/>
      <c r="BD615" s="54"/>
      <c r="BH615" s="174">
        <v>39473</v>
      </c>
      <c r="BI615" s="193" t="s">
        <v>357</v>
      </c>
      <c r="BJ615" s="190">
        <f t="shared" si="34"/>
        <v>276845.32500000123</v>
      </c>
      <c r="BK615" s="75">
        <f t="shared" si="34"/>
        <v>483202.09499999997</v>
      </c>
      <c r="BL615" s="189"/>
      <c r="BM615" s="189"/>
      <c r="BN615" s="189"/>
      <c r="BO615" s="189">
        <v>7888.31</v>
      </c>
      <c r="BP615" s="191">
        <f t="shared" si="33"/>
        <v>752159.11000000115</v>
      </c>
      <c r="BQ615" s="246"/>
      <c r="BR615" s="149"/>
      <c r="BS615" s="112" t="s">
        <v>462</v>
      </c>
      <c r="BT615" s="2"/>
    </row>
    <row r="616" spans="3:72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D616" s="54"/>
      <c r="BH616" s="174">
        <v>39477</v>
      </c>
      <c r="BI616" s="193" t="s">
        <v>274</v>
      </c>
      <c r="BJ616" s="190">
        <f t="shared" si="34"/>
        <v>276845.32500000123</v>
      </c>
      <c r="BK616" s="75">
        <f t="shared" si="34"/>
        <v>475313.78499999997</v>
      </c>
      <c r="BL616" s="189">
        <f>268.96/2</f>
        <v>134.47999999999999</v>
      </c>
      <c r="BM616" s="189">
        <f>268.96/2</f>
        <v>134.47999999999999</v>
      </c>
      <c r="BN616" s="189"/>
      <c r="BO616" s="189"/>
      <c r="BP616" s="191">
        <f t="shared" si="33"/>
        <v>752428.07000000123</v>
      </c>
      <c r="BQ616" s="246"/>
      <c r="BR616" s="149"/>
      <c r="BS616" s="112"/>
      <c r="BT616" s="2"/>
    </row>
    <row r="617" spans="3:72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D617" s="54"/>
      <c r="BH617" s="174">
        <v>39477</v>
      </c>
      <c r="BI617" s="193" t="s">
        <v>463</v>
      </c>
      <c r="BJ617" s="190">
        <f t="shared" si="34"/>
        <v>276979.80500000122</v>
      </c>
      <c r="BK617" s="75">
        <f t="shared" si="34"/>
        <v>475448.26499999996</v>
      </c>
      <c r="BL617" s="189">
        <f>-104.6/2</f>
        <v>-52.3</v>
      </c>
      <c r="BM617" s="189">
        <f>-104.6/2</f>
        <v>-52.3</v>
      </c>
      <c r="BN617" s="189"/>
      <c r="BO617" s="189"/>
      <c r="BP617" s="191">
        <f t="shared" si="33"/>
        <v>752323.47000000114</v>
      </c>
      <c r="BQ617" s="246"/>
      <c r="BR617" s="149"/>
      <c r="BS617" s="112"/>
      <c r="BT617" s="2"/>
    </row>
    <row r="618" spans="3:72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/>
      <c r="BC618" s="54">
        <f>-BO618</f>
        <v>-2374.79</v>
      </c>
      <c r="BD618" s="54"/>
      <c r="BH618" s="174">
        <v>39499</v>
      </c>
      <c r="BI618" s="193" t="s">
        <v>207</v>
      </c>
      <c r="BJ618" s="190">
        <f t="shared" si="34"/>
        <v>276927.50500000123</v>
      </c>
      <c r="BK618" s="75">
        <f t="shared" si="34"/>
        <v>475395.96499999997</v>
      </c>
      <c r="BL618" s="189"/>
      <c r="BM618" s="189"/>
      <c r="BN618" s="189"/>
      <c r="BO618" s="189">
        <v>2374.79</v>
      </c>
      <c r="BP618" s="191">
        <f t="shared" si="33"/>
        <v>749948.6800000011</v>
      </c>
      <c r="BQ618" s="246"/>
      <c r="BR618" s="149" t="s">
        <v>454</v>
      </c>
      <c r="BS618" s="112" t="s">
        <v>464</v>
      </c>
      <c r="BT618" s="2"/>
    </row>
    <row r="619" spans="3:72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/>
      <c r="BA619" s="54">
        <f>-BO619</f>
        <v>-9447.6299999999992</v>
      </c>
      <c r="BB619" s="54"/>
      <c r="BC619" s="54"/>
      <c r="BD619" s="54"/>
      <c r="BH619" s="174">
        <v>39499</v>
      </c>
      <c r="BI619" s="193" t="s">
        <v>389</v>
      </c>
      <c r="BJ619" s="190">
        <f t="shared" si="34"/>
        <v>276927.50500000123</v>
      </c>
      <c r="BK619" s="75">
        <f t="shared" si="34"/>
        <v>473021.17499999999</v>
      </c>
      <c r="BL619" s="189"/>
      <c r="BM619" s="189"/>
      <c r="BN619" s="189"/>
      <c r="BO619" s="189">
        <v>9447.6299999999992</v>
      </c>
      <c r="BP619" s="191">
        <f t="shared" si="33"/>
        <v>740501.05000000121</v>
      </c>
      <c r="BQ619" s="246"/>
      <c r="BR619" s="149"/>
      <c r="BS619" s="112" t="s">
        <v>465</v>
      </c>
      <c r="BT619" s="2"/>
    </row>
    <row r="620" spans="3:72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/>
      <c r="BA620" s="54">
        <f>-BO620</f>
        <v>-305197.2</v>
      </c>
      <c r="BB620" s="54"/>
      <c r="BC620" s="54"/>
      <c r="BD620" s="54"/>
      <c r="BH620" s="174">
        <v>39499</v>
      </c>
      <c r="BI620" s="193" t="s">
        <v>467</v>
      </c>
      <c r="BJ620" s="190">
        <f t="shared" si="34"/>
        <v>276927.50500000123</v>
      </c>
      <c r="BK620" s="75">
        <f t="shared" si="34"/>
        <v>463573.54499999998</v>
      </c>
      <c r="BL620" s="189"/>
      <c r="BM620" s="189"/>
      <c r="BN620" s="189"/>
      <c r="BO620" s="189">
        <v>305197.2</v>
      </c>
      <c r="BP620" s="191">
        <f t="shared" si="33"/>
        <v>435303.8500000012</v>
      </c>
      <c r="BQ620" s="246"/>
      <c r="BR620" s="149"/>
      <c r="BS620" s="112" t="s">
        <v>468</v>
      </c>
      <c r="BT620" s="2"/>
    </row>
    <row r="621" spans="3:72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D621" s="54"/>
      <c r="BH621" s="174">
        <v>39501</v>
      </c>
      <c r="BI621" s="193" t="s">
        <v>219</v>
      </c>
      <c r="BJ621" s="190">
        <f t="shared" si="34"/>
        <v>276927.50500000123</v>
      </c>
      <c r="BK621" s="75">
        <f t="shared" si="34"/>
        <v>158376.34499999997</v>
      </c>
      <c r="BL621" s="189"/>
      <c r="BM621" s="189">
        <v>223.9</v>
      </c>
      <c r="BN621" s="189"/>
      <c r="BO621" s="189"/>
      <c r="BP621" s="191">
        <f t="shared" si="33"/>
        <v>435527.75000000122</v>
      </c>
      <c r="BQ621" s="246"/>
      <c r="BR621" s="149"/>
      <c r="BS621" s="112"/>
      <c r="BT621" s="2"/>
    </row>
    <row r="622" spans="3:72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/>
      <c r="AY622" s="54">
        <f>-BN622</f>
        <v>-32970</v>
      </c>
      <c r="AZ622" s="54"/>
      <c r="BA622" s="54"/>
      <c r="BB622" s="54"/>
      <c r="BC622" s="54"/>
      <c r="BD622" s="54"/>
      <c r="BH622" s="174">
        <v>39505</v>
      </c>
      <c r="BI622" s="193" t="s">
        <v>424</v>
      </c>
      <c r="BJ622" s="190">
        <f t="shared" si="34"/>
        <v>276927.50500000123</v>
      </c>
      <c r="BK622" s="75">
        <f t="shared" si="34"/>
        <v>158600.24499999997</v>
      </c>
      <c r="BL622" s="189"/>
      <c r="BM622" s="189"/>
      <c r="BN622" s="189">
        <v>32970</v>
      </c>
      <c r="BO622" s="189"/>
      <c r="BP622" s="191">
        <f t="shared" si="33"/>
        <v>402557.75000000116</v>
      </c>
      <c r="BQ622" s="246"/>
      <c r="BR622" s="149"/>
      <c r="BS622" s="112" t="s">
        <v>426</v>
      </c>
      <c r="BT622" s="2"/>
    </row>
    <row r="623" spans="3:72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D623" s="54"/>
      <c r="BH623" s="174">
        <v>39506</v>
      </c>
      <c r="BI623" s="193" t="s">
        <v>288</v>
      </c>
      <c r="BJ623" s="190">
        <f t="shared" si="34"/>
        <v>243957.50500000123</v>
      </c>
      <c r="BK623" s="75">
        <f t="shared" si="34"/>
        <v>158600.24499999997</v>
      </c>
      <c r="BL623" s="189">
        <f>145.49/2</f>
        <v>72.745000000000005</v>
      </c>
      <c r="BM623" s="189">
        <f>145.49/2</f>
        <v>72.745000000000005</v>
      </c>
      <c r="BN623" s="189"/>
      <c r="BO623" s="189"/>
      <c r="BP623" s="191">
        <f t="shared" si="33"/>
        <v>402703.24000000115</v>
      </c>
      <c r="BQ623" s="246"/>
      <c r="BR623" s="149"/>
      <c r="BS623" s="112"/>
      <c r="BT623" s="2"/>
    </row>
    <row r="624" spans="3:72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D624" s="54"/>
      <c r="BH624" s="174">
        <v>39506</v>
      </c>
      <c r="BI624" s="193" t="s">
        <v>466</v>
      </c>
      <c r="BJ624" s="190">
        <f t="shared" si="34"/>
        <v>244030.25000000122</v>
      </c>
      <c r="BK624" s="75">
        <f t="shared" si="34"/>
        <v>158672.98999999996</v>
      </c>
      <c r="BL624" s="189">
        <f>-104.29/2</f>
        <v>-52.145000000000003</v>
      </c>
      <c r="BM624" s="189">
        <f>-104.29/2</f>
        <v>-52.145000000000003</v>
      </c>
      <c r="BN624" s="189"/>
      <c r="BO624" s="189"/>
      <c r="BP624" s="191">
        <f t="shared" si="33"/>
        <v>402598.95000000112</v>
      </c>
      <c r="BQ624" s="246"/>
      <c r="BR624" s="149"/>
      <c r="BS624" s="112"/>
      <c r="BT624" s="2"/>
    </row>
    <row r="625" spans="3:72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D625" s="54"/>
      <c r="BH625" s="174">
        <v>39508</v>
      </c>
      <c r="BI625" s="193" t="s">
        <v>219</v>
      </c>
      <c r="BJ625" s="190">
        <f t="shared" si="34"/>
        <v>243978.10500000123</v>
      </c>
      <c r="BK625" s="75">
        <f t="shared" si="34"/>
        <v>158620.84499999997</v>
      </c>
      <c r="BL625" s="189"/>
      <c r="BM625" s="189">
        <v>172.06</v>
      </c>
      <c r="BN625" s="189"/>
      <c r="BO625" s="189"/>
      <c r="BP625" s="191">
        <f t="shared" si="33"/>
        <v>402771.01000000123</v>
      </c>
      <c r="BQ625" s="246"/>
      <c r="BR625" s="149"/>
      <c r="BS625" s="112"/>
      <c r="BT625" s="2"/>
    </row>
    <row r="626" spans="3:72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D626" s="54"/>
      <c r="BH626" s="174">
        <v>39526</v>
      </c>
      <c r="BI626" s="193" t="s">
        <v>467</v>
      </c>
      <c r="BJ626" s="190">
        <f t="shared" si="34"/>
        <v>243978.10500000123</v>
      </c>
      <c r="BK626" s="75">
        <f t="shared" si="34"/>
        <v>158792.90499999997</v>
      </c>
      <c r="BL626" s="189"/>
      <c r="BM626" s="189">
        <v>305197.2</v>
      </c>
      <c r="BN626" s="189"/>
      <c r="BO626" s="189"/>
      <c r="BP626" s="191">
        <f t="shared" si="33"/>
        <v>707968.21000000113</v>
      </c>
      <c r="BQ626" s="246"/>
      <c r="BR626" s="149"/>
      <c r="BS626" s="112"/>
      <c r="BT626" s="2"/>
    </row>
    <row r="627" spans="3:72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/>
      <c r="AY627" s="54">
        <f>-BN627</f>
        <v>-52706.46</v>
      </c>
      <c r="AZ627" s="54"/>
      <c r="BA627" s="54"/>
      <c r="BB627" s="54"/>
      <c r="BC627" s="54"/>
      <c r="BD627" s="54"/>
      <c r="BH627" s="174">
        <v>39527</v>
      </c>
      <c r="BI627" s="193" t="s">
        <v>316</v>
      </c>
      <c r="BJ627" s="190">
        <f t="shared" si="34"/>
        <v>243978.10500000123</v>
      </c>
      <c r="BK627" s="75">
        <f t="shared" si="34"/>
        <v>463990.10499999998</v>
      </c>
      <c r="BL627" s="189"/>
      <c r="BM627" s="189"/>
      <c r="BN627" s="189">
        <v>52706.46</v>
      </c>
      <c r="BO627" s="189"/>
      <c r="BP627" s="191">
        <f t="shared" si="33"/>
        <v>655261.75000000128</v>
      </c>
      <c r="BQ627" s="246"/>
      <c r="BR627" s="149"/>
      <c r="BS627" s="112" t="s">
        <v>426</v>
      </c>
      <c r="BT627" s="2"/>
    </row>
    <row r="628" spans="3:72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D628" s="54"/>
      <c r="BH628" s="174">
        <v>39528</v>
      </c>
      <c r="BI628" s="193" t="s">
        <v>219</v>
      </c>
      <c r="BJ628" s="190">
        <f t="shared" si="34"/>
        <v>191271.64500000124</v>
      </c>
      <c r="BK628" s="75">
        <f t="shared" si="34"/>
        <v>463990.10499999998</v>
      </c>
      <c r="BL628" s="189"/>
      <c r="BM628" s="189">
        <v>198</v>
      </c>
      <c r="BN628" s="189"/>
      <c r="BO628" s="189"/>
      <c r="BP628" s="191">
        <f t="shared" si="33"/>
        <v>655459.75000000116</v>
      </c>
      <c r="BQ628" s="246"/>
      <c r="BR628" s="149"/>
      <c r="BS628" s="112"/>
      <c r="BT628" s="2"/>
    </row>
    <row r="629" spans="3:72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/>
      <c r="BC629" s="54">
        <f>-BO629</f>
        <v>-90900</v>
      </c>
      <c r="BD629" s="54"/>
      <c r="BH629" s="174">
        <v>39533</v>
      </c>
      <c r="BI629" s="193" t="s">
        <v>389</v>
      </c>
      <c r="BJ629" s="190">
        <f t="shared" si="34"/>
        <v>191271.64500000124</v>
      </c>
      <c r="BK629" s="75">
        <f t="shared" si="34"/>
        <v>464188.10499999998</v>
      </c>
      <c r="BL629" s="189"/>
      <c r="BM629" s="189"/>
      <c r="BN629" s="189"/>
      <c r="BO629" s="189">
        <v>90900</v>
      </c>
      <c r="BP629" s="191">
        <f t="shared" si="33"/>
        <v>564559.75000000116</v>
      </c>
      <c r="BQ629" s="246"/>
      <c r="BR629" s="149" t="s">
        <v>454</v>
      </c>
      <c r="BS629" s="112" t="s">
        <v>455</v>
      </c>
      <c r="BT629" s="2"/>
    </row>
    <row r="630" spans="3:72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D630" s="54"/>
      <c r="BH630" s="174">
        <v>39536</v>
      </c>
      <c r="BI630" s="193" t="s">
        <v>451</v>
      </c>
      <c r="BJ630" s="190">
        <f t="shared" si="34"/>
        <v>191271.64500000124</v>
      </c>
      <c r="BK630" s="75">
        <f t="shared" si="34"/>
        <v>373288.10499999998</v>
      </c>
      <c r="BL630" s="189"/>
      <c r="BM630" s="189">
        <v>3087.25</v>
      </c>
      <c r="BN630" s="189"/>
      <c r="BO630" s="189"/>
      <c r="BP630" s="191">
        <f t="shared" si="33"/>
        <v>567647.00000000116</v>
      </c>
      <c r="BQ630" s="246"/>
      <c r="BR630" s="149"/>
      <c r="BS630" s="112"/>
      <c r="BT630" s="2"/>
    </row>
    <row r="631" spans="3:72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D631" s="54"/>
      <c r="BH631" s="174">
        <v>39537</v>
      </c>
      <c r="BI631" s="193" t="s">
        <v>205</v>
      </c>
      <c r="BJ631" s="190">
        <f t="shared" si="34"/>
        <v>191271.64500000124</v>
      </c>
      <c r="BK631" s="75">
        <f t="shared" si="34"/>
        <v>376375.35499999998</v>
      </c>
      <c r="BL631" s="189">
        <f>71.62/2</f>
        <v>35.81</v>
      </c>
      <c r="BM631" s="189">
        <f>71.62/2</f>
        <v>35.81</v>
      </c>
      <c r="BN631" s="189"/>
      <c r="BO631" s="189"/>
      <c r="BP631" s="191">
        <f t="shared" si="33"/>
        <v>567718.62000000128</v>
      </c>
      <c r="BQ631" s="246"/>
      <c r="BR631" s="149"/>
      <c r="BS631" s="112"/>
      <c r="BT631" s="2"/>
    </row>
    <row r="632" spans="3:72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D632" s="54"/>
      <c r="BH632" s="174">
        <v>39537</v>
      </c>
      <c r="BI632" s="193" t="s">
        <v>469</v>
      </c>
      <c r="BJ632" s="190">
        <f t="shared" si="34"/>
        <v>191307.45500000124</v>
      </c>
      <c r="BK632" s="75">
        <f t="shared" si="34"/>
        <v>376411.16499999998</v>
      </c>
      <c r="BL632" s="189">
        <f>-106.66/2</f>
        <v>-53.33</v>
      </c>
      <c r="BM632" s="189">
        <f>-106.66/2</f>
        <v>-53.33</v>
      </c>
      <c r="BN632" s="189"/>
      <c r="BO632" s="189"/>
      <c r="BP632" s="191">
        <f t="shared" si="33"/>
        <v>567611.96000000136</v>
      </c>
      <c r="BQ632" s="246"/>
      <c r="BR632" s="149"/>
      <c r="BS632" s="112"/>
      <c r="BT632" s="2"/>
    </row>
    <row r="633" spans="3:72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D633" s="54"/>
      <c r="BH633" s="174">
        <v>39540</v>
      </c>
      <c r="BI633" s="193" t="s">
        <v>470</v>
      </c>
      <c r="BJ633" s="190">
        <f t="shared" si="34"/>
        <v>191254.12500000125</v>
      </c>
      <c r="BK633" s="75">
        <f t="shared" si="34"/>
        <v>376357.83499999996</v>
      </c>
      <c r="BL633" s="189"/>
      <c r="BM633" s="189">
        <v>33746</v>
      </c>
      <c r="BN633" s="189"/>
      <c r="BO633" s="189"/>
      <c r="BP633" s="191">
        <f t="shared" si="33"/>
        <v>601357.96000000124</v>
      </c>
      <c r="BQ633" s="246"/>
      <c r="BR633" s="149"/>
      <c r="BS633" s="112" t="s">
        <v>471</v>
      </c>
      <c r="BT633" s="2"/>
    </row>
    <row r="634" spans="3:72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H634" s="174">
        <v>39540</v>
      </c>
      <c r="BI634" s="193" t="s">
        <v>219</v>
      </c>
      <c r="BJ634" s="190">
        <f t="shared" si="34"/>
        <v>191254.12500000125</v>
      </c>
      <c r="BK634" s="75">
        <f t="shared" si="34"/>
        <v>410103.83499999996</v>
      </c>
      <c r="BL634" s="189"/>
      <c r="BM634" s="189">
        <v>435.93</v>
      </c>
      <c r="BN634" s="189"/>
      <c r="BO634" s="189"/>
      <c r="BP634" s="191">
        <f>SUM(BJ634+BK634+BL634+BM634-BN634-BO634)</f>
        <v>601793.89000000129</v>
      </c>
      <c r="BQ634" s="246"/>
      <c r="BR634" s="149"/>
      <c r="BS634" s="112"/>
      <c r="BT634" s="2"/>
    </row>
    <row r="635" spans="3:72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D635" s="54"/>
      <c r="BH635" s="174">
        <v>39540</v>
      </c>
      <c r="BI635" s="193" t="s">
        <v>472</v>
      </c>
      <c r="BJ635" s="190">
        <f t="shared" si="34"/>
        <v>191254.12500000125</v>
      </c>
      <c r="BK635" s="75">
        <f t="shared" si="34"/>
        <v>410539.76499999996</v>
      </c>
      <c r="BL635" s="189"/>
      <c r="BM635" s="189">
        <v>202</v>
      </c>
      <c r="BN635" s="189"/>
      <c r="BO635" s="189"/>
      <c r="BP635" s="191">
        <f t="shared" ref="BP635:BP657" si="35">SUM(BJ635+BK635+BL635+BM635-BN635-BO635)</f>
        <v>601995.89000000118</v>
      </c>
      <c r="BQ635" s="246"/>
      <c r="BR635" s="149"/>
      <c r="BS635" s="112"/>
      <c r="BT635" s="2"/>
    </row>
    <row r="636" spans="3:72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D636" s="54"/>
      <c r="BH636" s="174">
        <v>39567</v>
      </c>
      <c r="BI636" s="193" t="s">
        <v>473</v>
      </c>
      <c r="BJ636" s="190">
        <f t="shared" si="34"/>
        <v>191254.12500000125</v>
      </c>
      <c r="BK636" s="75">
        <f t="shared" si="34"/>
        <v>410741.76499999996</v>
      </c>
      <c r="BL636" s="189">
        <f>114.27/2</f>
        <v>57.134999999999998</v>
      </c>
      <c r="BM636" s="189">
        <f>114.27/2</f>
        <v>57.134999999999998</v>
      </c>
      <c r="BN636" s="189"/>
      <c r="BO636" s="189"/>
      <c r="BP636" s="191">
        <f t="shared" si="35"/>
        <v>602110.1600000012</v>
      </c>
      <c r="BQ636" s="246"/>
      <c r="BR636" s="149"/>
      <c r="BS636" s="112"/>
      <c r="BT636" s="2"/>
    </row>
    <row r="637" spans="3:72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D637" s="54"/>
      <c r="BH637" s="174">
        <v>39567</v>
      </c>
      <c r="BI637" s="193" t="s">
        <v>421</v>
      </c>
      <c r="BJ637" s="190">
        <f t="shared" si="34"/>
        <v>191311.26000000126</v>
      </c>
      <c r="BK637" s="75">
        <f t="shared" si="34"/>
        <v>410798.89999999997</v>
      </c>
      <c r="BL637" s="189">
        <f>-104.1/2</f>
        <v>-52.05</v>
      </c>
      <c r="BM637" s="189">
        <f>-104.1/2</f>
        <v>-52.05</v>
      </c>
      <c r="BN637" s="189"/>
      <c r="BO637" s="189"/>
      <c r="BP637" s="191">
        <f t="shared" si="35"/>
        <v>602006.0600000011</v>
      </c>
      <c r="BQ637" s="246"/>
      <c r="BR637" s="149"/>
      <c r="BS637" s="112"/>
      <c r="BT637" s="2"/>
    </row>
    <row r="638" spans="3:72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/>
      <c r="BC638" s="54">
        <f>-BO638</f>
        <v>-13266.69</v>
      </c>
      <c r="BD638" s="54"/>
      <c r="BH638" s="174">
        <v>39571</v>
      </c>
      <c r="BI638" s="193" t="s">
        <v>389</v>
      </c>
      <c r="BJ638" s="190">
        <f t="shared" si="34"/>
        <v>191259.21000000127</v>
      </c>
      <c r="BK638" s="75">
        <f t="shared" si="34"/>
        <v>410746.85</v>
      </c>
      <c r="BL638" s="189"/>
      <c r="BM638" s="189"/>
      <c r="BN638" s="189"/>
      <c r="BO638" s="189">
        <v>13266.69</v>
      </c>
      <c r="BP638" s="191">
        <f t="shared" si="35"/>
        <v>588739.37000000128</v>
      </c>
      <c r="BQ638" s="246"/>
      <c r="BR638" s="149" t="s">
        <v>454</v>
      </c>
      <c r="BS638" s="112" t="s">
        <v>455</v>
      </c>
      <c r="BT638" s="2"/>
    </row>
    <row r="639" spans="3:72" ht="15.75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D639" s="54"/>
      <c r="BH639" s="174">
        <v>39598</v>
      </c>
      <c r="BI639" s="193" t="s">
        <v>474</v>
      </c>
      <c r="BJ639" s="190">
        <f t="shared" si="34"/>
        <v>191259.21000000127</v>
      </c>
      <c r="BK639" s="75">
        <f t="shared" si="34"/>
        <v>397480.16</v>
      </c>
      <c r="BL639" s="189">
        <f>116.14/2</f>
        <v>58.07</v>
      </c>
      <c r="BM639" s="189">
        <f>116.14/2</f>
        <v>58.07</v>
      </c>
      <c r="BN639" s="189"/>
      <c r="BO639" s="189"/>
      <c r="BP639" s="191">
        <f t="shared" si="35"/>
        <v>588855.51000000117</v>
      </c>
      <c r="BQ639" s="246"/>
      <c r="BR639" s="149"/>
      <c r="BS639" s="112"/>
      <c r="BT639" s="2"/>
    </row>
    <row r="640" spans="3:72" ht="15.75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D640" s="54"/>
      <c r="BH640" s="174">
        <v>39598</v>
      </c>
      <c r="BI640" s="193" t="s">
        <v>427</v>
      </c>
      <c r="BJ640" s="190">
        <f t="shared" si="34"/>
        <v>191317.28000000128</v>
      </c>
      <c r="BK640" s="75">
        <f t="shared" si="34"/>
        <v>397538.23</v>
      </c>
      <c r="BL640" s="189">
        <f>-103.55/2</f>
        <v>-51.774999999999999</v>
      </c>
      <c r="BM640" s="189">
        <f>-103.55/2</f>
        <v>-51.774999999999999</v>
      </c>
      <c r="BN640" s="189"/>
      <c r="BO640" s="189"/>
      <c r="BP640" s="191">
        <f t="shared" si="35"/>
        <v>588751.96000000124</v>
      </c>
      <c r="BQ640" s="246"/>
      <c r="BR640" s="149"/>
      <c r="BS640" s="112"/>
      <c r="BT640" s="2"/>
    </row>
    <row r="641" spans="3:72" ht="15.75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D641" s="54"/>
      <c r="BH641" s="174">
        <v>39628</v>
      </c>
      <c r="BI641" s="193" t="s">
        <v>475</v>
      </c>
      <c r="BJ641" s="190">
        <f t="shared" si="34"/>
        <v>191265.50500000129</v>
      </c>
      <c r="BK641" s="75">
        <f t="shared" si="34"/>
        <v>397486.45499999996</v>
      </c>
      <c r="BL641" s="189">
        <f>111.56/2</f>
        <v>55.78</v>
      </c>
      <c r="BM641" s="189">
        <f>111.56/2</f>
        <v>55.78</v>
      </c>
      <c r="BN641" s="189"/>
      <c r="BO641" s="189"/>
      <c r="BP641" s="191">
        <f t="shared" si="35"/>
        <v>588863.5200000013</v>
      </c>
      <c r="BQ641" s="246"/>
      <c r="BR641" s="149"/>
      <c r="BS641" s="112"/>
      <c r="BT641" s="2"/>
    </row>
    <row r="642" spans="3:72" ht="15.75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D642" s="54"/>
      <c r="BH642" s="174">
        <v>39628</v>
      </c>
      <c r="BI642" s="193" t="s">
        <v>476</v>
      </c>
      <c r="BJ642" s="190">
        <f t="shared" si="34"/>
        <v>191321.28500000128</v>
      </c>
      <c r="BK642" s="75">
        <f t="shared" si="34"/>
        <v>397542.23499999999</v>
      </c>
      <c r="BL642" s="189">
        <f>-103.29/2</f>
        <v>-51.645000000000003</v>
      </c>
      <c r="BM642" s="189">
        <f>-103.29/2</f>
        <v>-51.645000000000003</v>
      </c>
      <c r="BN642" s="189"/>
      <c r="BO642" s="189"/>
      <c r="BP642" s="191">
        <f t="shared" si="35"/>
        <v>588760.23000000126</v>
      </c>
      <c r="BQ642" s="246"/>
      <c r="BR642" s="149"/>
      <c r="BS642" s="112"/>
      <c r="BT642" s="2"/>
    </row>
    <row r="643" spans="3:72" ht="15.75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/>
      <c r="BD643" s="54">
        <f>-BO643</f>
        <v>-1440</v>
      </c>
      <c r="BH643" s="174">
        <v>39647</v>
      </c>
      <c r="BI643" s="193" t="s">
        <v>344</v>
      </c>
      <c r="BJ643" s="190">
        <f t="shared" si="34"/>
        <v>191269.64000000129</v>
      </c>
      <c r="BK643" s="75">
        <f t="shared" si="34"/>
        <v>397490.58999999997</v>
      </c>
      <c r="BL643" s="189"/>
      <c r="BM643" s="189"/>
      <c r="BN643" s="189"/>
      <c r="BO643" s="189">
        <v>1440</v>
      </c>
      <c r="BP643" s="191">
        <f t="shared" si="35"/>
        <v>587320.23000000126</v>
      </c>
      <c r="BQ643" s="246"/>
      <c r="BR643" s="149">
        <v>1204</v>
      </c>
      <c r="BS643" s="112" t="s">
        <v>477</v>
      </c>
      <c r="BT643" s="2"/>
    </row>
    <row r="644" spans="3:72" ht="15.75">
      <c r="C644" s="45"/>
      <c r="D644" s="45"/>
      <c r="E644" s="50"/>
      <c r="F644" s="50"/>
      <c r="G644" s="45"/>
      <c r="H644" s="45"/>
      <c r="I644" s="45"/>
      <c r="J644" s="54"/>
      <c r="K644" s="51"/>
      <c r="M644" s="54"/>
      <c r="N644" s="51"/>
      <c r="O644" s="54"/>
      <c r="P644" s="50"/>
      <c r="Q644" s="54"/>
      <c r="R644" s="173"/>
      <c r="S644" s="173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>
        <f>-BO644</f>
        <v>-10000</v>
      </c>
      <c r="BB644" s="54"/>
      <c r="BC644" s="54"/>
      <c r="BD644" s="54"/>
      <c r="BH644" s="174">
        <v>39659</v>
      </c>
      <c r="BI644" s="193" t="s">
        <v>479</v>
      </c>
      <c r="BJ644" s="190">
        <f t="shared" si="34"/>
        <v>191269.64000000129</v>
      </c>
      <c r="BK644" s="75">
        <f t="shared" si="34"/>
        <v>396050.58999999997</v>
      </c>
      <c r="BL644" s="189"/>
      <c r="BM644" s="189"/>
      <c r="BN644" s="189"/>
      <c r="BO644" s="189">
        <v>10000</v>
      </c>
      <c r="BP644" s="191">
        <f t="shared" si="35"/>
        <v>577320.23000000126</v>
      </c>
      <c r="BQ644" s="246"/>
      <c r="BR644" s="149"/>
      <c r="BS644" s="112" t="s">
        <v>480</v>
      </c>
      <c r="BT644" s="2"/>
    </row>
    <row r="645" spans="3:72" ht="15.75">
      <c r="C645" s="45"/>
      <c r="D645" s="45"/>
      <c r="E645" s="50"/>
      <c r="F645" s="50"/>
      <c r="G645" s="45"/>
      <c r="H645" s="45"/>
      <c r="I645" s="45"/>
      <c r="J645" s="54"/>
      <c r="K645" s="51"/>
      <c r="M645" s="54"/>
      <c r="N645" s="51"/>
      <c r="O645" s="54"/>
      <c r="P645" s="50"/>
      <c r="Q645" s="54"/>
      <c r="R645" s="173"/>
      <c r="S645" s="173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  <c r="AV645" s="54"/>
      <c r="AW645" s="54"/>
      <c r="AX645" s="54"/>
      <c r="AY645" s="54"/>
      <c r="AZ645" s="54"/>
      <c r="BA645" s="54"/>
      <c r="BB645" s="54"/>
      <c r="BC645" s="54"/>
      <c r="BD645" s="54"/>
      <c r="BH645" s="174">
        <v>39659</v>
      </c>
      <c r="BI645" s="193" t="s">
        <v>482</v>
      </c>
      <c r="BJ645" s="190">
        <f t="shared" ref="BJ645:BK656" si="36">SUM(BJ644+BL644-BN644)</f>
        <v>191269.64000000129</v>
      </c>
      <c r="BK645" s="75">
        <f t="shared" si="36"/>
        <v>386050.58999999997</v>
      </c>
      <c r="BL645" s="189">
        <f>115.14/2</f>
        <v>57.57</v>
      </c>
      <c r="BM645" s="189">
        <f>115.14/2</f>
        <v>57.57</v>
      </c>
      <c r="BN645" s="189"/>
      <c r="BO645" s="189"/>
      <c r="BP645" s="191">
        <f t="shared" si="35"/>
        <v>577435.37000000116</v>
      </c>
      <c r="BQ645" s="246"/>
      <c r="BR645" s="149"/>
      <c r="BS645" s="112"/>
      <c r="BT645" s="2"/>
    </row>
    <row r="646" spans="3:72" ht="15.75">
      <c r="C646" s="45"/>
      <c r="D646" s="45"/>
      <c r="E646" s="50"/>
      <c r="F646" s="50"/>
      <c r="G646" s="45"/>
      <c r="H646" s="45"/>
      <c r="I646" s="45"/>
      <c r="J646" s="54"/>
      <c r="K646" s="51"/>
      <c r="M646" s="54"/>
      <c r="N646" s="51"/>
      <c r="O646" s="54"/>
      <c r="P646" s="50"/>
      <c r="Q646" s="54"/>
      <c r="R646" s="173"/>
      <c r="S646" s="173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54"/>
      <c r="BH646" s="174">
        <v>39659</v>
      </c>
      <c r="BI646" s="193" t="s">
        <v>435</v>
      </c>
      <c r="BJ646" s="190">
        <f t="shared" si="36"/>
        <v>191327.2100000013</v>
      </c>
      <c r="BK646" s="75">
        <f t="shared" si="36"/>
        <v>386108.15999999997</v>
      </c>
      <c r="BL646" s="189">
        <f>-85/2</f>
        <v>-42.5</v>
      </c>
      <c r="BM646" s="189">
        <f>-85/2</f>
        <v>-42.5</v>
      </c>
      <c r="BN646" s="189"/>
      <c r="BO646" s="189"/>
      <c r="BP646" s="191">
        <f t="shared" si="35"/>
        <v>577350.37000000128</v>
      </c>
      <c r="BQ646" s="246"/>
      <c r="BR646" s="149"/>
      <c r="BS646" s="112"/>
      <c r="BT646" s="2"/>
    </row>
    <row r="647" spans="3:72" ht="15.75">
      <c r="C647" s="45"/>
      <c r="D647" s="45"/>
      <c r="E647" s="50"/>
      <c r="F647" s="50"/>
      <c r="G647" s="45"/>
      <c r="H647" s="45"/>
      <c r="I647" s="45"/>
      <c r="J647" s="54"/>
      <c r="K647" s="51"/>
      <c r="M647" s="54"/>
      <c r="N647" s="51"/>
      <c r="O647" s="54"/>
      <c r="P647" s="50"/>
      <c r="Q647" s="54"/>
      <c r="R647" s="173"/>
      <c r="S647" s="173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54"/>
      <c r="BH647" s="174">
        <v>39662</v>
      </c>
      <c r="BI647" s="193" t="s">
        <v>481</v>
      </c>
      <c r="BJ647" s="190">
        <f t="shared" si="36"/>
        <v>191284.7100000013</v>
      </c>
      <c r="BK647" s="75">
        <f t="shared" si="36"/>
        <v>386065.66</v>
      </c>
      <c r="BL647" s="189"/>
      <c r="BM647" s="189">
        <v>12.5</v>
      </c>
      <c r="BN647" s="189"/>
      <c r="BO647" s="189"/>
      <c r="BP647" s="191">
        <f t="shared" si="35"/>
        <v>577362.87000000128</v>
      </c>
      <c r="BQ647" s="246"/>
      <c r="BR647" s="149"/>
      <c r="BS647" s="112"/>
      <c r="BT647" s="2"/>
    </row>
    <row r="648" spans="3:72" ht="15.75">
      <c r="C648" s="45"/>
      <c r="D648" s="45"/>
      <c r="E648" s="50"/>
      <c r="F648" s="50"/>
      <c r="G648" s="45"/>
      <c r="H648" s="45"/>
      <c r="I648" s="45"/>
      <c r="J648" s="54"/>
      <c r="K648" s="51"/>
      <c r="M648" s="54"/>
      <c r="N648" s="51"/>
      <c r="O648" s="54"/>
      <c r="P648" s="50"/>
      <c r="Q648" s="54"/>
      <c r="R648" s="173"/>
      <c r="S648" s="173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  <c r="AV648" s="54"/>
      <c r="AW648" s="54"/>
      <c r="AX648" s="54"/>
      <c r="AY648" s="54"/>
      <c r="AZ648" s="54"/>
      <c r="BA648" s="54"/>
      <c r="BB648" s="54"/>
      <c r="BC648" s="54"/>
      <c r="BD648" s="54"/>
      <c r="BH648" s="174">
        <v>39686</v>
      </c>
      <c r="BI648" s="193" t="s">
        <v>481</v>
      </c>
      <c r="BJ648" s="190">
        <f t="shared" si="36"/>
        <v>191284.7100000013</v>
      </c>
      <c r="BK648" s="75">
        <f t="shared" si="36"/>
        <v>386078.16</v>
      </c>
      <c r="BL648" s="189"/>
      <c r="BM648" s="189">
        <v>46.16</v>
      </c>
      <c r="BN648" s="189"/>
      <c r="BO648" s="189"/>
      <c r="BP648" s="191">
        <f t="shared" si="35"/>
        <v>577409.03000000131</v>
      </c>
      <c r="BQ648" s="246"/>
      <c r="BR648" s="149"/>
      <c r="BS648" s="112"/>
      <c r="BT648" s="2"/>
    </row>
    <row r="649" spans="3:72" ht="15.75">
      <c r="C649" s="45"/>
      <c r="D649" s="45"/>
      <c r="E649" s="50"/>
      <c r="F649" s="50"/>
      <c r="G649" s="45"/>
      <c r="H649" s="45"/>
      <c r="I649" s="45"/>
      <c r="J649" s="54"/>
      <c r="K649" s="51"/>
      <c r="M649" s="54"/>
      <c r="N649" s="51"/>
      <c r="O649" s="54"/>
      <c r="P649" s="50"/>
      <c r="Q649" s="54"/>
      <c r="R649" s="173"/>
      <c r="S649" s="173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  <c r="AV649" s="54"/>
      <c r="AW649" s="54"/>
      <c r="AX649" s="54"/>
      <c r="AY649" s="54"/>
      <c r="AZ649" s="54"/>
      <c r="BA649" s="54">
        <f>-BO649</f>
        <v>-3356</v>
      </c>
      <c r="BB649" s="54"/>
      <c r="BC649" s="54"/>
      <c r="BD649" s="54"/>
      <c r="BH649" s="174">
        <v>39688</v>
      </c>
      <c r="BI649" s="193" t="s">
        <v>483</v>
      </c>
      <c r="BJ649" s="190">
        <f t="shared" si="36"/>
        <v>191284.7100000013</v>
      </c>
      <c r="BK649" s="75">
        <f t="shared" si="36"/>
        <v>386124.31999999995</v>
      </c>
      <c r="BL649" s="189"/>
      <c r="BM649" s="189"/>
      <c r="BN649" s="189"/>
      <c r="BO649" s="189">
        <v>3356</v>
      </c>
      <c r="BP649" s="191">
        <f t="shared" si="35"/>
        <v>574053.03000000119</v>
      </c>
      <c r="BQ649" s="246"/>
      <c r="BR649" s="149"/>
      <c r="BS649" s="112" t="s">
        <v>484</v>
      </c>
      <c r="BT649" s="2"/>
    </row>
    <row r="650" spans="3:72" ht="15.75">
      <c r="C650" s="45"/>
      <c r="D650" s="45"/>
      <c r="E650" s="50"/>
      <c r="F650" s="50"/>
      <c r="G650" s="45"/>
      <c r="H650" s="45"/>
      <c r="I650" s="45"/>
      <c r="J650" s="54"/>
      <c r="K650" s="51"/>
      <c r="M650" s="54"/>
      <c r="N650" s="51"/>
      <c r="O650" s="54"/>
      <c r="P650" s="50"/>
      <c r="Q650" s="54"/>
      <c r="R650" s="173"/>
      <c r="S650" s="173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  <c r="AV650" s="54"/>
      <c r="AW650" s="54"/>
      <c r="AX650" s="54"/>
      <c r="AY650" s="54"/>
      <c r="AZ650" s="54"/>
      <c r="BA650" s="54"/>
      <c r="BB650" s="54"/>
      <c r="BC650" s="54"/>
      <c r="BD650" s="54"/>
      <c r="BH650" s="174">
        <v>39690</v>
      </c>
      <c r="BI650" s="193" t="s">
        <v>485</v>
      </c>
      <c r="BJ650" s="190">
        <f t="shared" si="36"/>
        <v>191284.7100000013</v>
      </c>
      <c r="BK650" s="75">
        <f t="shared" si="36"/>
        <v>382768.31999999995</v>
      </c>
      <c r="BL650" s="189">
        <f>112.46/2</f>
        <v>56.23</v>
      </c>
      <c r="BM650" s="189">
        <f>112.46/2</f>
        <v>56.23</v>
      </c>
      <c r="BN650" s="189"/>
      <c r="BO650" s="189"/>
      <c r="BP650" s="191">
        <f t="shared" si="35"/>
        <v>574165.49000000115</v>
      </c>
      <c r="BQ650" s="246"/>
      <c r="BR650" s="149"/>
      <c r="BS650" s="112"/>
      <c r="BT650" s="2"/>
    </row>
    <row r="651" spans="3:72" ht="15.75">
      <c r="C651" s="45"/>
      <c r="D651" s="45"/>
      <c r="E651" s="50"/>
      <c r="F651" s="50"/>
      <c r="G651" s="45"/>
      <c r="H651" s="45"/>
      <c r="I651" s="45"/>
      <c r="J651" s="54"/>
      <c r="K651" s="51"/>
      <c r="M651" s="54"/>
      <c r="N651" s="51"/>
      <c r="O651" s="54"/>
      <c r="P651" s="50"/>
      <c r="Q651" s="54"/>
      <c r="R651" s="173"/>
      <c r="S651" s="173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54"/>
      <c r="AW651" s="54"/>
      <c r="AX651" s="54"/>
      <c r="AY651" s="54"/>
      <c r="AZ651" s="54"/>
      <c r="BA651" s="54"/>
      <c r="BB651" s="54"/>
      <c r="BC651" s="54"/>
      <c r="BD651" s="54"/>
      <c r="BH651" s="174">
        <v>39690</v>
      </c>
      <c r="BI651" s="193" t="s">
        <v>439</v>
      </c>
      <c r="BJ651" s="190">
        <f t="shared" si="36"/>
        <v>191340.94000000131</v>
      </c>
      <c r="BK651" s="75">
        <f t="shared" si="36"/>
        <v>382824.54999999993</v>
      </c>
      <c r="BL651" s="189">
        <f>-42.5</f>
        <v>-42.5</v>
      </c>
      <c r="BM651" s="189">
        <f>-42.5</f>
        <v>-42.5</v>
      </c>
      <c r="BN651" s="189"/>
      <c r="BO651" s="189"/>
      <c r="BP651" s="191">
        <f t="shared" si="35"/>
        <v>574080.49000000127</v>
      </c>
      <c r="BQ651" s="246"/>
      <c r="BR651" s="149"/>
      <c r="BS651" s="112"/>
      <c r="BT651" s="2"/>
    </row>
    <row r="652" spans="3:72" ht="15.75">
      <c r="C652" s="45"/>
      <c r="D652" s="45"/>
      <c r="E652" s="50"/>
      <c r="F652" s="50"/>
      <c r="G652" s="45"/>
      <c r="H652" s="45"/>
      <c r="I652" s="45"/>
      <c r="J652" s="54"/>
      <c r="K652" s="51"/>
      <c r="M652" s="54"/>
      <c r="N652" s="51"/>
      <c r="O652" s="54"/>
      <c r="P652" s="50"/>
      <c r="Q652" s="54"/>
      <c r="R652" s="173"/>
      <c r="S652" s="173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54"/>
      <c r="AW652" s="54"/>
      <c r="AX652" s="54"/>
      <c r="AY652" s="54"/>
      <c r="AZ652" s="54"/>
      <c r="BA652" s="54"/>
      <c r="BB652" s="54"/>
      <c r="BC652" s="54"/>
      <c r="BD652" s="54">
        <f>-BO652</f>
        <v>-705</v>
      </c>
      <c r="BH652" s="174">
        <v>39702</v>
      </c>
      <c r="BI652" s="193" t="s">
        <v>344</v>
      </c>
      <c r="BJ652" s="190">
        <f t="shared" si="36"/>
        <v>191298.44000000131</v>
      </c>
      <c r="BK652" s="75">
        <f t="shared" si="36"/>
        <v>382782.04999999993</v>
      </c>
      <c r="BL652" s="189"/>
      <c r="BM652" s="189"/>
      <c r="BN652" s="189"/>
      <c r="BO652" s="189">
        <v>705</v>
      </c>
      <c r="BP652" s="191">
        <f t="shared" si="35"/>
        <v>573375.49000000127</v>
      </c>
      <c r="BQ652" s="246"/>
      <c r="BR652" s="149" t="s">
        <v>486</v>
      </c>
      <c r="BS652" s="112" t="s">
        <v>478</v>
      </c>
      <c r="BT652" s="2"/>
    </row>
    <row r="653" spans="3:72" ht="15.75">
      <c r="C653" s="45"/>
      <c r="D653" s="45"/>
      <c r="E653" s="50"/>
      <c r="F653" s="50"/>
      <c r="G653" s="45"/>
      <c r="H653" s="45"/>
      <c r="I653" s="45"/>
      <c r="J653" s="54"/>
      <c r="K653" s="51"/>
      <c r="M653" s="54"/>
      <c r="N653" s="51"/>
      <c r="O653" s="54"/>
      <c r="P653" s="50"/>
      <c r="Q653" s="54"/>
      <c r="R653" s="173"/>
      <c r="S653" s="173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>
        <f>-BO653</f>
        <v>-151.19999999999999</v>
      </c>
      <c r="AP653" s="54"/>
      <c r="AQ653" s="54"/>
      <c r="AR653" s="54"/>
      <c r="AS653" s="54"/>
      <c r="AT653" s="54"/>
      <c r="AU653" s="54"/>
      <c r="AV653" s="54"/>
      <c r="AW653" s="54"/>
      <c r="AX653" s="54"/>
      <c r="AY653" s="54"/>
      <c r="AZ653" s="54"/>
      <c r="BA653" s="54"/>
      <c r="BB653" s="54"/>
      <c r="BC653" s="54"/>
      <c r="BD653" s="54"/>
      <c r="BH653" s="174">
        <v>39702</v>
      </c>
      <c r="BI653" s="193" t="s">
        <v>291</v>
      </c>
      <c r="BJ653" s="190">
        <f t="shared" si="36"/>
        <v>191298.44000000131</v>
      </c>
      <c r="BK653" s="75">
        <f t="shared" si="36"/>
        <v>382077.04999999993</v>
      </c>
      <c r="BL653" s="189"/>
      <c r="BM653" s="189"/>
      <c r="BN653" s="189"/>
      <c r="BO653" s="189">
        <v>151.19999999999999</v>
      </c>
      <c r="BP653" s="191">
        <f t="shared" si="35"/>
        <v>573224.29000000132</v>
      </c>
      <c r="BQ653" s="246"/>
      <c r="BR653" s="149" t="s">
        <v>487</v>
      </c>
      <c r="BS653" s="112" t="s">
        <v>488</v>
      </c>
      <c r="BT653" s="2"/>
    </row>
    <row r="654" spans="3:72" ht="15.75">
      <c r="C654" s="45"/>
      <c r="D654" s="45"/>
      <c r="E654" s="50"/>
      <c r="F654" s="50"/>
      <c r="G654" s="45"/>
      <c r="H654" s="45"/>
      <c r="I654" s="45"/>
      <c r="J654" s="54"/>
      <c r="K654" s="51"/>
      <c r="M654" s="54"/>
      <c r="N654" s="51"/>
      <c r="O654" s="54"/>
      <c r="P654" s="50"/>
      <c r="Q654" s="54"/>
      <c r="R654" s="173"/>
      <c r="S654" s="173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  <c r="AV654" s="54"/>
      <c r="AW654" s="54"/>
      <c r="AX654" s="54"/>
      <c r="AY654" s="54"/>
      <c r="AZ654" s="54"/>
      <c r="BA654" s="54"/>
      <c r="BB654" s="54"/>
      <c r="BC654" s="54"/>
      <c r="BD654" s="54">
        <f>-BO654</f>
        <v>-6970</v>
      </c>
      <c r="BH654" s="174">
        <v>39702</v>
      </c>
      <c r="BI654" s="193" t="s">
        <v>69</v>
      </c>
      <c r="BJ654" s="190">
        <f t="shared" si="36"/>
        <v>191298.44000000131</v>
      </c>
      <c r="BK654" s="75">
        <f t="shared" si="36"/>
        <v>381925.84999999992</v>
      </c>
      <c r="BL654" s="189"/>
      <c r="BM654" s="189"/>
      <c r="BN654" s="189"/>
      <c r="BO654" s="189">
        <v>6970</v>
      </c>
      <c r="BP654" s="191">
        <f t="shared" si="35"/>
        <v>566254.2900000012</v>
      </c>
      <c r="BQ654" s="246"/>
      <c r="BR654" s="149" t="s">
        <v>486</v>
      </c>
      <c r="BS654" s="112" t="s">
        <v>478</v>
      </c>
      <c r="BT654" s="2"/>
    </row>
    <row r="655" spans="3:72" ht="15.75">
      <c r="C655" s="45"/>
      <c r="D655" s="45"/>
      <c r="E655" s="50"/>
      <c r="F655" s="50"/>
      <c r="G655" s="45"/>
      <c r="H655" s="45"/>
      <c r="I655" s="45"/>
      <c r="J655" s="54"/>
      <c r="K655" s="51"/>
      <c r="M655" s="54"/>
      <c r="N655" s="51"/>
      <c r="O655" s="54"/>
      <c r="P655" s="50"/>
      <c r="Q655" s="54"/>
      <c r="R655" s="173"/>
      <c r="S655" s="173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>
        <f>-BO655</f>
        <v>-75206.66</v>
      </c>
      <c r="AP655" s="54"/>
      <c r="AQ655" s="54"/>
      <c r="AR655" s="54"/>
      <c r="AS655" s="54"/>
      <c r="AT655" s="54"/>
      <c r="AU655" s="54"/>
      <c r="AV655" s="54"/>
      <c r="AW655" s="54"/>
      <c r="AX655" s="54"/>
      <c r="AY655" s="54"/>
      <c r="AZ655" s="54"/>
      <c r="BA655" s="54"/>
      <c r="BB655" s="54"/>
      <c r="BC655" s="54"/>
      <c r="BD655" s="54"/>
      <c r="BH655" s="174">
        <v>39702</v>
      </c>
      <c r="BI655" s="193" t="s">
        <v>55</v>
      </c>
      <c r="BJ655" s="190">
        <f t="shared" si="36"/>
        <v>191298.44000000131</v>
      </c>
      <c r="BK655" s="75">
        <f t="shared" si="36"/>
        <v>374955.84999999992</v>
      </c>
      <c r="BL655" s="189"/>
      <c r="BM655" s="189"/>
      <c r="BN655" s="189"/>
      <c r="BO655" s="189">
        <f>1797.66+53105+9804+10500</f>
        <v>75206.66</v>
      </c>
      <c r="BP655" s="191">
        <f t="shared" si="35"/>
        <v>491047.63000000117</v>
      </c>
      <c r="BQ655" s="246"/>
      <c r="BR655" s="149" t="s">
        <v>487</v>
      </c>
      <c r="BS655" s="112" t="s">
        <v>488</v>
      </c>
      <c r="BT655" s="2"/>
    </row>
    <row r="656" spans="3:72" ht="16.5" thickBot="1">
      <c r="C656" s="45"/>
      <c r="D656" s="45"/>
      <c r="E656" s="50"/>
      <c r="F656" s="50"/>
      <c r="G656" s="45"/>
      <c r="H656" s="45"/>
      <c r="I656" s="45"/>
      <c r="J656" s="54"/>
      <c r="K656" s="51"/>
      <c r="M656" s="50"/>
      <c r="N656" s="45"/>
      <c r="O656" s="54"/>
      <c r="P656" s="50"/>
      <c r="Q656" s="54"/>
      <c r="R656" s="173"/>
      <c r="S656" s="173"/>
      <c r="T656" s="173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54"/>
      <c r="AW656" s="54"/>
      <c r="AX656" s="54"/>
      <c r="AY656" s="54"/>
      <c r="AZ656" s="54"/>
      <c r="BA656" s="54"/>
      <c r="BB656" s="54"/>
      <c r="BC656" s="54"/>
      <c r="BD656" s="54"/>
      <c r="BH656" s="145"/>
      <c r="BI656" s="77"/>
      <c r="BJ656" s="190">
        <f t="shared" si="36"/>
        <v>191298.44000000131</v>
      </c>
      <c r="BK656" s="75">
        <f t="shared" si="36"/>
        <v>299749.18999999994</v>
      </c>
      <c r="BL656" s="189"/>
      <c r="BM656" s="189"/>
      <c r="BN656" s="189"/>
      <c r="BO656" s="189"/>
      <c r="BP656" s="191">
        <f t="shared" si="35"/>
        <v>491047.63000000129</v>
      </c>
      <c r="BQ656" s="246"/>
      <c r="BR656" s="149"/>
      <c r="BS656" s="112"/>
      <c r="BT656" s="2"/>
    </row>
    <row r="657" spans="1:72" s="30" customFormat="1" ht="16.5" thickBot="1">
      <c r="A657" s="50"/>
      <c r="B657" s="122">
        <f t="shared" ref="B657:AP657" si="37">SUM(B13:B656)</f>
        <v>0</v>
      </c>
      <c r="C657" s="122">
        <f t="shared" si="37"/>
        <v>0</v>
      </c>
      <c r="D657" s="122">
        <f t="shared" si="37"/>
        <v>0</v>
      </c>
      <c r="E657" s="122">
        <f t="shared" si="37"/>
        <v>0</v>
      </c>
      <c r="F657" s="122">
        <f t="shared" si="37"/>
        <v>0</v>
      </c>
      <c r="G657" s="122">
        <f t="shared" si="37"/>
        <v>0</v>
      </c>
      <c r="H657" s="122">
        <f t="shared" si="37"/>
        <v>0</v>
      </c>
      <c r="I657" s="122">
        <f t="shared" si="37"/>
        <v>0</v>
      </c>
      <c r="J657" s="122">
        <f t="shared" si="37"/>
        <v>0</v>
      </c>
      <c r="K657" s="122">
        <f t="shared" si="37"/>
        <v>0</v>
      </c>
      <c r="L657" s="122">
        <f t="shared" si="37"/>
        <v>0</v>
      </c>
      <c r="M657" s="122">
        <f t="shared" si="37"/>
        <v>0</v>
      </c>
      <c r="N657" s="122">
        <f t="shared" si="37"/>
        <v>0</v>
      </c>
      <c r="O657" s="122">
        <f t="shared" si="37"/>
        <v>4.2973624658770859E-11</v>
      </c>
      <c r="P657" s="122">
        <f t="shared" si="37"/>
        <v>-1.8189894035458565E-11</v>
      </c>
      <c r="Q657" s="122">
        <f t="shared" si="37"/>
        <v>0</v>
      </c>
      <c r="R657" s="122">
        <f t="shared" si="37"/>
        <v>5.4001247917767614E-13</v>
      </c>
      <c r="S657" s="187">
        <f t="shared" si="37"/>
        <v>0</v>
      </c>
      <c r="T657" s="122">
        <f t="shared" si="37"/>
        <v>0</v>
      </c>
      <c r="U657" s="122">
        <f t="shared" si="37"/>
        <v>-2.1827872842550278E-11</v>
      </c>
      <c r="V657" s="122">
        <f t="shared" si="37"/>
        <v>0</v>
      </c>
      <c r="W657" s="122">
        <f t="shared" si="37"/>
        <v>0</v>
      </c>
      <c r="X657" s="122">
        <f t="shared" si="37"/>
        <v>0</v>
      </c>
      <c r="Y657" s="122">
        <f t="shared" si="37"/>
        <v>-7.2759576141834259E-12</v>
      </c>
      <c r="Z657" s="122">
        <f t="shared" si="37"/>
        <v>0</v>
      </c>
      <c r="AA657" s="122">
        <f t="shared" si="37"/>
        <v>0</v>
      </c>
      <c r="AB657" s="122">
        <f t="shared" si="37"/>
        <v>0</v>
      </c>
      <c r="AC657" s="187">
        <f t="shared" si="37"/>
        <v>0</v>
      </c>
      <c r="AD657" s="122">
        <f t="shared" si="37"/>
        <v>0</v>
      </c>
      <c r="AE657" s="122">
        <f t="shared" si="37"/>
        <v>0</v>
      </c>
      <c r="AF657" s="122">
        <f t="shared" si="37"/>
        <v>-2.7284841053187847E-12</v>
      </c>
      <c r="AG657" s="187">
        <f t="shared" si="37"/>
        <v>0</v>
      </c>
      <c r="AH657" s="187">
        <f t="shared" si="37"/>
        <v>0</v>
      </c>
      <c r="AI657" s="122">
        <f t="shared" si="37"/>
        <v>3.637978807091713E-12</v>
      </c>
      <c r="AJ657" s="122">
        <f t="shared" si="37"/>
        <v>0</v>
      </c>
      <c r="AK657" s="122">
        <f t="shared" si="37"/>
        <v>0</v>
      </c>
      <c r="AL657" s="122">
        <f t="shared" si="37"/>
        <v>0</v>
      </c>
      <c r="AM657" s="122">
        <f t="shared" si="37"/>
        <v>0</v>
      </c>
      <c r="AN657" s="122">
        <f t="shared" si="37"/>
        <v>0</v>
      </c>
      <c r="AO657" s="122">
        <f t="shared" si="37"/>
        <v>0</v>
      </c>
      <c r="AP657" s="122">
        <f t="shared" si="37"/>
        <v>0</v>
      </c>
      <c r="AQ657" s="122">
        <f t="shared" ref="AQ657:BD657" si="38">SUM(AQ13:AQ656)</f>
        <v>0</v>
      </c>
      <c r="AR657" s="122">
        <f t="shared" si="38"/>
        <v>0</v>
      </c>
      <c r="AS657" s="122">
        <f t="shared" si="38"/>
        <v>0</v>
      </c>
      <c r="AT657" s="122">
        <f t="shared" si="38"/>
        <v>0</v>
      </c>
      <c r="AU657" s="122">
        <f t="shared" si="38"/>
        <v>0</v>
      </c>
      <c r="AV657" s="122">
        <f t="shared" si="38"/>
        <v>0</v>
      </c>
      <c r="AW657" s="122">
        <f t="shared" si="38"/>
        <v>0</v>
      </c>
      <c r="AX657" s="122">
        <f t="shared" si="38"/>
        <v>0</v>
      </c>
      <c r="AY657" s="122">
        <f t="shared" si="38"/>
        <v>0</v>
      </c>
      <c r="AZ657" s="122">
        <f t="shared" si="38"/>
        <v>21022.249999999993</v>
      </c>
      <c r="BA657" s="122">
        <f t="shared" si="38"/>
        <v>0</v>
      </c>
      <c r="BB657" s="122">
        <f t="shared" si="38"/>
        <v>0</v>
      </c>
      <c r="BC657" s="122">
        <f t="shared" si="38"/>
        <v>0</v>
      </c>
      <c r="BD657" s="122">
        <f t="shared" si="38"/>
        <v>0</v>
      </c>
      <c r="BH657" s="178"/>
      <c r="BI657" s="194"/>
      <c r="BJ657" s="190">
        <f t="shared" si="34"/>
        <v>191298.44000000131</v>
      </c>
      <c r="BK657" s="75">
        <f t="shared" si="34"/>
        <v>299749.18999999994</v>
      </c>
      <c r="BL657" s="195"/>
      <c r="BM657" s="195"/>
      <c r="BN657" s="195"/>
      <c r="BO657" s="195"/>
      <c r="BP657" s="191">
        <f t="shared" si="35"/>
        <v>491047.63000000129</v>
      </c>
      <c r="BQ657" s="251">
        <f>-BJ657-BK657+BP657</f>
        <v>0</v>
      </c>
      <c r="BR657" s="108"/>
    </row>
    <row r="658" spans="1:72" ht="18" customHeight="1">
      <c r="C658" s="45"/>
      <c r="D658" s="45"/>
      <c r="E658" s="45"/>
      <c r="F658" s="45"/>
      <c r="G658" s="45"/>
      <c r="H658" s="45"/>
      <c r="I658" s="54"/>
      <c r="J658" s="50"/>
      <c r="K658" s="45"/>
      <c r="L658" s="54"/>
      <c r="M658" s="175" t="s">
        <v>268</v>
      </c>
      <c r="N658" s="45"/>
      <c r="O658" s="54"/>
      <c r="P658" s="175" t="s">
        <v>268</v>
      </c>
      <c r="Q658" s="50"/>
      <c r="R658" s="50"/>
      <c r="S658" s="153"/>
      <c r="T658" s="153"/>
      <c r="U658" s="54"/>
      <c r="V658" s="54"/>
      <c r="W658" s="54"/>
      <c r="X658" s="175" t="s">
        <v>268</v>
      </c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54"/>
      <c r="AW658" s="54"/>
      <c r="AX658" s="54"/>
      <c r="AY658" s="54"/>
      <c r="AZ658" s="54"/>
      <c r="BA658" s="54"/>
      <c r="BB658" s="54"/>
      <c r="BC658" s="54"/>
      <c r="BD658" s="54"/>
      <c r="BE658" s="121">
        <f>SUM(B657:BD657)</f>
        <v>21022.249999999989</v>
      </c>
      <c r="BF658" s="28">
        <f>+BE658-'(2) B &amp; G ENCUMBRANCES'!BD658</f>
        <v>0</v>
      </c>
      <c r="BH658" s="196"/>
      <c r="BI658" s="197" t="s">
        <v>95</v>
      </c>
      <c r="BJ658" s="198">
        <f>-'(2) B &amp; G ENCUMBRANCES'!S660</f>
        <v>0</v>
      </c>
      <c r="BK658" s="199">
        <f>-'(2) B &amp; G ENCUMBRANCES'!BD658</f>
        <v>-21022.249999999985</v>
      </c>
      <c r="BL658" s="185"/>
      <c r="BM658" s="185"/>
      <c r="BN658" s="200" t="s">
        <v>96</v>
      </c>
      <c r="BO658" s="185"/>
      <c r="BP658" s="201">
        <f>-'(2) B &amp; G ENCUMBRANCES'!BD658</f>
        <v>-21022.249999999985</v>
      </c>
      <c r="BQ658" s="252">
        <f>-BJ658-BK658+BP658</f>
        <v>0</v>
      </c>
      <c r="BR658" s="2"/>
      <c r="BS658" s="112"/>
      <c r="BT658" s="2"/>
    </row>
    <row r="659" spans="1:72" ht="18.75" thickBot="1">
      <c r="C659" s="45"/>
      <c r="D659" s="45"/>
      <c r="E659" s="45"/>
      <c r="F659" s="45"/>
      <c r="G659" s="45"/>
      <c r="H659" s="45"/>
      <c r="I659" s="54"/>
      <c r="J659" s="50"/>
      <c r="K659" s="45"/>
      <c r="L659" s="54"/>
      <c r="M659" s="54"/>
      <c r="N659" s="45"/>
      <c r="O659" s="50"/>
      <c r="P659" s="50"/>
      <c r="Q659" s="50"/>
      <c r="R659" s="50"/>
      <c r="S659" s="153"/>
      <c r="T659" s="153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54"/>
      <c r="AW659" s="54"/>
      <c r="AX659" s="54"/>
      <c r="AY659" s="54"/>
      <c r="AZ659" s="54"/>
      <c r="BA659" s="54"/>
      <c r="BB659" s="54"/>
      <c r="BC659" s="54"/>
      <c r="BD659" s="54"/>
      <c r="BE659" s="158"/>
      <c r="BH659" s="202"/>
      <c r="BI659" s="203" t="s">
        <v>94</v>
      </c>
      <c r="BJ659" s="204">
        <f>+BJ657+BJ658</f>
        <v>191298.44000000131</v>
      </c>
      <c r="BK659" s="204">
        <f>+BK657+BK658</f>
        <v>278726.93999999994</v>
      </c>
      <c r="BL659" s="205"/>
      <c r="BM659" s="205"/>
      <c r="BN659" s="206" t="s">
        <v>97</v>
      </c>
      <c r="BO659" s="205"/>
      <c r="BP659" s="125">
        <f>SUM(BJ659:BK659)</f>
        <v>470025.38000000129</v>
      </c>
      <c r="BQ659" s="252">
        <f>-BJ659-BK659+BP659</f>
        <v>0</v>
      </c>
      <c r="BR659" s="2"/>
      <c r="BS659" s="112"/>
      <c r="BT659" s="2"/>
    </row>
    <row r="660" spans="1:72" ht="18">
      <c r="C660" s="53"/>
      <c r="D660" s="45"/>
      <c r="E660" s="53"/>
      <c r="F660" s="45"/>
      <c r="G660" s="45"/>
      <c r="H660" s="45"/>
      <c r="I660" s="50"/>
      <c r="J660" s="50"/>
      <c r="K660" s="45"/>
      <c r="L660" s="45"/>
      <c r="M660" s="50"/>
      <c r="N660" s="45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/>
      <c r="AL660" s="50"/>
      <c r="AM660" s="50"/>
      <c r="AN660" s="50"/>
      <c r="AO660" s="50"/>
      <c r="AP660" s="50"/>
      <c r="AQ660" s="50"/>
      <c r="AR660" s="50"/>
      <c r="AS660" s="50"/>
      <c r="AT660" s="50"/>
      <c r="AU660" s="50"/>
      <c r="AV660" s="50"/>
      <c r="AW660" s="50"/>
      <c r="AX660" s="50"/>
      <c r="AY660" s="50"/>
      <c r="AZ660" s="50"/>
      <c r="BA660" s="50"/>
      <c r="BB660" s="50"/>
      <c r="BC660" s="50"/>
      <c r="BD660" s="50"/>
      <c r="BH660" s="265" t="s">
        <v>103</v>
      </c>
      <c r="BI660" s="266"/>
      <c r="BJ660" s="130">
        <v>0</v>
      </c>
      <c r="BK660" s="130">
        <v>0</v>
      </c>
      <c r="BL660" s="79"/>
      <c r="BM660" s="207"/>
      <c r="BN660" s="208" t="s">
        <v>136</v>
      </c>
      <c r="BO660" s="101"/>
      <c r="BP660" s="150">
        <v>0</v>
      </c>
      <c r="BQ660" s="252">
        <f>-BJ660-BK660+BP660</f>
        <v>0</v>
      </c>
      <c r="BR660" s="2"/>
      <c r="BS660" s="112"/>
      <c r="BT660" s="2"/>
    </row>
    <row r="661" spans="1:72" ht="18.75" thickBot="1">
      <c r="C661" s="53"/>
      <c r="D661" s="45"/>
      <c r="E661" s="53"/>
      <c r="F661" s="45"/>
      <c r="G661" s="45"/>
      <c r="H661" s="45"/>
      <c r="I661" s="50"/>
      <c r="J661" s="50"/>
      <c r="K661" s="45"/>
      <c r="L661" s="45"/>
      <c r="M661" s="50"/>
      <c r="N661" s="45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/>
      <c r="AL661" s="50"/>
      <c r="AM661" s="50"/>
      <c r="AN661" s="50"/>
      <c r="AO661" s="50"/>
      <c r="AP661" s="50"/>
      <c r="AQ661" s="50"/>
      <c r="AR661" s="50"/>
      <c r="AS661" s="50"/>
      <c r="AT661" s="50"/>
      <c r="AU661" s="50"/>
      <c r="AV661" s="50"/>
      <c r="AW661" s="50"/>
      <c r="AX661" s="50"/>
      <c r="AY661" s="50"/>
      <c r="AZ661" s="50"/>
      <c r="BA661" s="50"/>
      <c r="BB661" s="50"/>
      <c r="BC661" s="50"/>
      <c r="BD661" s="50"/>
      <c r="BH661" s="102" t="s">
        <v>99</v>
      </c>
      <c r="BI661" s="103"/>
      <c r="BJ661" s="124">
        <f>SUM(BJ659:BJ660)</f>
        <v>191298.44000000131</v>
      </c>
      <c r="BK661" s="124">
        <f>SUM(BK659:BK660)</f>
        <v>278726.93999999994</v>
      </c>
      <c r="BL661" s="97"/>
      <c r="BM661" s="209"/>
      <c r="BN661" s="210" t="s">
        <v>98</v>
      </c>
      <c r="BO661" s="100"/>
      <c r="BP661" s="125">
        <f>SUM(BJ661:BK661)</f>
        <v>470025.38000000129</v>
      </c>
      <c r="BQ661" s="252">
        <f>-BJ661-BK661+BP661</f>
        <v>0</v>
      </c>
      <c r="BR661" s="2"/>
      <c r="BS661" s="112"/>
      <c r="BT661" s="2"/>
    </row>
    <row r="662" spans="1:72" ht="10.5" customHeight="1" thickBot="1">
      <c r="C662" s="53"/>
      <c r="D662" s="45"/>
      <c r="E662" s="53"/>
      <c r="F662" s="45"/>
      <c r="G662" s="45"/>
      <c r="H662" s="45"/>
      <c r="I662" s="50"/>
      <c r="J662" s="50"/>
      <c r="K662" s="45"/>
      <c r="L662" s="45"/>
      <c r="M662" s="50"/>
      <c r="N662" s="45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/>
      <c r="AL662" s="50"/>
      <c r="AM662" s="50"/>
      <c r="AN662" s="50"/>
      <c r="AO662" s="50"/>
      <c r="AP662" s="50"/>
      <c r="AQ662" s="50"/>
      <c r="AR662" s="50"/>
      <c r="AS662" s="50"/>
      <c r="AT662" s="50"/>
      <c r="AU662" s="50"/>
      <c r="AV662" s="50"/>
      <c r="AW662" s="50"/>
      <c r="AX662" s="50"/>
      <c r="AY662" s="50"/>
      <c r="AZ662" s="50"/>
      <c r="BA662" s="50"/>
      <c r="BB662" s="50"/>
      <c r="BC662" s="50"/>
      <c r="BD662" s="50"/>
      <c r="BH662" s="146"/>
      <c r="BI662" s="57"/>
      <c r="BJ662" s="80"/>
      <c r="BK662" s="81"/>
      <c r="BL662" s="81"/>
      <c r="BM662" s="81"/>
      <c r="BN662" s="81"/>
      <c r="BO662" s="81"/>
      <c r="BP662" s="147"/>
      <c r="BQ662" s="242" t="s">
        <v>117</v>
      </c>
    </row>
    <row r="663" spans="1:72" ht="15.75" customHeight="1">
      <c r="C663" s="51"/>
      <c r="D663" s="45"/>
      <c r="E663" s="45"/>
      <c r="F663" s="45"/>
      <c r="G663" s="45"/>
      <c r="H663" s="45"/>
      <c r="I663" s="50"/>
      <c r="J663" s="50"/>
      <c r="K663" s="45"/>
      <c r="L663" s="45"/>
      <c r="M663" s="50"/>
      <c r="N663" s="45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/>
      <c r="AL663" s="50"/>
      <c r="AM663" s="50"/>
      <c r="AN663" s="50"/>
      <c r="AO663" s="50"/>
      <c r="AP663" s="50"/>
      <c r="AQ663" s="50"/>
      <c r="AR663" s="50"/>
      <c r="AS663" s="50"/>
      <c r="AT663" s="50"/>
      <c r="AU663" s="50"/>
      <c r="AV663" s="50"/>
      <c r="AW663" s="50"/>
      <c r="AX663" s="50"/>
      <c r="AY663" s="50"/>
      <c r="AZ663" s="50"/>
      <c r="BA663" s="50"/>
      <c r="BB663" s="50"/>
      <c r="BC663" s="50"/>
      <c r="BD663" s="50"/>
      <c r="BH663" s="146"/>
      <c r="BI663" s="148"/>
      <c r="BJ663" s="80"/>
      <c r="BK663" s="227" t="s">
        <v>61</v>
      </c>
      <c r="BL663" s="228">
        <f>SUM(BL14:BL50)</f>
        <v>601292.43999999994</v>
      </c>
      <c r="BM663" s="228">
        <f>SUM(BM14:BM50)+BM84</f>
        <v>725180.76</v>
      </c>
      <c r="BN663" s="228">
        <f>SUM(BN14:BN50)</f>
        <v>22635.489999999998</v>
      </c>
      <c r="BO663" s="228">
        <f>SUM(BO14:BO50)</f>
        <v>261985.88</v>
      </c>
      <c r="BP663" s="229"/>
      <c r="BQ663" s="33"/>
    </row>
    <row r="664" spans="1:72" ht="15.75" customHeight="1">
      <c r="BH664" s="146"/>
      <c r="BI664" s="148"/>
      <c r="BJ664" s="80"/>
      <c r="BK664" s="230" t="s">
        <v>60</v>
      </c>
      <c r="BL664" s="231">
        <f>SUM(BL51:BL84)</f>
        <v>180854.64999999997</v>
      </c>
      <c r="BM664" s="231">
        <f>SUM(BM51:BM84)-BM84</f>
        <v>1279432.1100000003</v>
      </c>
      <c r="BN664" s="231">
        <f>SUM(BN51:BN84)</f>
        <v>42696.5</v>
      </c>
      <c r="BO664" s="231">
        <f>SUM(BO51:BO84)</f>
        <v>428285.09</v>
      </c>
      <c r="BP664" s="232"/>
    </row>
    <row r="665" spans="1:72" ht="15.75" customHeight="1">
      <c r="BH665" s="146"/>
      <c r="BI665" s="148"/>
      <c r="BJ665" s="80"/>
      <c r="BK665" s="233" t="s">
        <v>62</v>
      </c>
      <c r="BL665" s="234">
        <f>SUM(BL85:BL141)</f>
        <v>292086.88500000001</v>
      </c>
      <c r="BM665" s="234">
        <f>SUM(BM85:BM141)</f>
        <v>1283007.9550000001</v>
      </c>
      <c r="BN665" s="234">
        <f>SUM(BN85:BN141)</f>
        <v>508762.1</v>
      </c>
      <c r="BO665" s="234">
        <f>SUM(BO85:BO141)</f>
        <v>664323.0399999998</v>
      </c>
      <c r="BP665" s="232"/>
    </row>
    <row r="666" spans="1:72" ht="15.75" customHeight="1">
      <c r="BH666" s="146"/>
      <c r="BI666" s="148"/>
      <c r="BJ666" s="80"/>
      <c r="BK666" s="233" t="s">
        <v>157</v>
      </c>
      <c r="BL666" s="234">
        <f>SUM(BL142:BL241)</f>
        <v>435395.44499999995</v>
      </c>
      <c r="BM666" s="234">
        <f>SUM(BM142:BM241)</f>
        <v>1428933.165</v>
      </c>
      <c r="BN666" s="234">
        <f>SUM(BN142:BN241)</f>
        <v>34200.559999999998</v>
      </c>
      <c r="BO666" s="234">
        <f>SUM(BO142:BO241)</f>
        <v>1083906.28</v>
      </c>
      <c r="BP666" s="232"/>
    </row>
    <row r="667" spans="1:72" ht="15.75" customHeight="1">
      <c r="BH667" s="146"/>
      <c r="BI667" s="148"/>
      <c r="BJ667" s="80"/>
      <c r="BK667" s="233" t="s">
        <v>231</v>
      </c>
      <c r="BL667" s="234">
        <f>SUM(BL242:BL315)</f>
        <v>304187.80499999993</v>
      </c>
      <c r="BM667" s="234">
        <f>SUM(BM242:BM315)</f>
        <v>1277317.865</v>
      </c>
      <c r="BN667" s="234">
        <f>SUM(BN242:BN315)</f>
        <v>0</v>
      </c>
      <c r="BO667" s="234">
        <f>SUM(BO242:BO315)</f>
        <v>1517706.0499999993</v>
      </c>
      <c r="BP667" s="232"/>
    </row>
    <row r="668" spans="1:72" ht="15.75" customHeight="1">
      <c r="BH668" s="146"/>
      <c r="BI668" s="148"/>
      <c r="BJ668" s="80"/>
      <c r="BK668" s="233" t="s">
        <v>292</v>
      </c>
      <c r="BL668" s="234">
        <f>SUM(BL316:BL458)</f>
        <v>221377.30500000002</v>
      </c>
      <c r="BM668" s="234">
        <f>SUM(BM316:BM458)</f>
        <v>130911.765</v>
      </c>
      <c r="BN668" s="234">
        <f>SUM(BN316:BN458)</f>
        <v>93734.06</v>
      </c>
      <c r="BO668" s="234">
        <f>SUM(BO316:BO458)</f>
        <v>1530313.05</v>
      </c>
      <c r="BP668" s="232"/>
    </row>
    <row r="669" spans="1:72" ht="15.75" customHeight="1">
      <c r="BH669" s="146"/>
      <c r="BI669" s="148"/>
      <c r="BJ669" s="80"/>
      <c r="BK669" s="233" t="s">
        <v>387</v>
      </c>
      <c r="BL669" s="234">
        <f>SUM(BL459:BL658)</f>
        <v>-319323.3400000002</v>
      </c>
      <c r="BM669" s="234">
        <f>SUM(BM459:BM658)</f>
        <v>3280750.7500000005</v>
      </c>
      <c r="BN669" s="234">
        <f>SUM(BN459:BN658)</f>
        <v>813788.3</v>
      </c>
      <c r="BO669" s="234">
        <f>SUM(BO459:BO658)</f>
        <v>3767292.9300000006</v>
      </c>
      <c r="BP669" s="232"/>
    </row>
    <row r="670" spans="1:72" ht="7.5" customHeight="1">
      <c r="C670" s="45"/>
      <c r="D670" s="45"/>
      <c r="E670" s="45"/>
      <c r="F670" s="45"/>
      <c r="G670" s="45"/>
      <c r="H670" s="45"/>
      <c r="I670" s="45"/>
      <c r="J670" s="50"/>
      <c r="K670" s="45"/>
      <c r="L670" s="45"/>
      <c r="M670" s="50"/>
      <c r="N670" s="45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/>
      <c r="AL670" s="50"/>
      <c r="AM670" s="50"/>
      <c r="AN670" s="50"/>
      <c r="AO670" s="50"/>
      <c r="AP670" s="50"/>
      <c r="AQ670" s="50"/>
      <c r="AR670" s="50"/>
      <c r="AS670" s="50"/>
      <c r="AT670" s="50"/>
      <c r="AU670" s="50"/>
      <c r="AV670" s="50"/>
      <c r="AW670" s="50"/>
      <c r="AX670" s="50"/>
      <c r="AY670" s="50"/>
      <c r="AZ670" s="50"/>
      <c r="BA670" s="50"/>
      <c r="BB670" s="50"/>
      <c r="BC670" s="50"/>
      <c r="BD670" s="50"/>
      <c r="BH670" s="146"/>
      <c r="BI670" s="148"/>
      <c r="BJ670" s="80"/>
      <c r="BK670" s="235"/>
      <c r="BL670" s="236"/>
      <c r="BM670" s="236"/>
      <c r="BN670" s="236"/>
      <c r="BO670" s="236"/>
      <c r="BP670" s="232"/>
    </row>
    <row r="671" spans="1:72" ht="15.75">
      <c r="C671" s="45"/>
      <c r="D671" s="45"/>
      <c r="E671" s="45" t="s">
        <v>72</v>
      </c>
      <c r="F671" s="45"/>
      <c r="G671" s="45"/>
      <c r="H671" s="45"/>
      <c r="I671" s="45"/>
      <c r="J671" s="50"/>
      <c r="K671" s="45"/>
      <c r="L671" s="45"/>
      <c r="M671" s="50"/>
      <c r="N671" s="45"/>
      <c r="O671" s="50"/>
      <c r="P671" s="50"/>
      <c r="Q671" s="50"/>
      <c r="R671" s="50"/>
      <c r="S671" s="157"/>
      <c r="T671" s="157"/>
      <c r="U671" s="50"/>
      <c r="V671" s="50"/>
      <c r="W671" s="50"/>
      <c r="X671" s="50"/>
      <c r="Y671" s="50"/>
      <c r="Z671" s="50"/>
      <c r="AA671" s="50"/>
      <c r="AB671" s="50"/>
      <c r="AC671" s="50"/>
      <c r="AD671" s="50"/>
      <c r="AE671" s="50"/>
      <c r="AF671" s="50"/>
      <c r="AG671" s="50"/>
      <c r="AH671" s="50"/>
      <c r="AI671" s="50"/>
      <c r="AJ671" s="50"/>
      <c r="AK671" s="50"/>
      <c r="AL671" s="50"/>
      <c r="AM671" s="50"/>
      <c r="AN671" s="50"/>
      <c r="AO671" s="50"/>
      <c r="AP671" s="50"/>
      <c r="AQ671" s="50"/>
      <c r="AR671" s="50"/>
      <c r="AS671" s="50"/>
      <c r="AT671" s="50"/>
      <c r="AU671" s="50"/>
      <c r="AV671" s="50"/>
      <c r="AW671" s="50"/>
      <c r="AX671" s="50"/>
      <c r="AY671" s="50"/>
      <c r="AZ671" s="50"/>
      <c r="BA671" s="50"/>
      <c r="BB671" s="50"/>
      <c r="BC671" s="50"/>
      <c r="BD671" s="50"/>
      <c r="BH671" s="146"/>
      <c r="BI671" s="148"/>
      <c r="BJ671" s="148"/>
      <c r="BK671" s="237" t="s">
        <v>158</v>
      </c>
      <c r="BL671" s="259">
        <f>+BM665+BL665</f>
        <v>1575094.84</v>
      </c>
      <c r="BM671" s="260"/>
      <c r="BN671" s="259">
        <f>+BO665+BN665</f>
        <v>1173085.1399999997</v>
      </c>
      <c r="BO671" s="260"/>
      <c r="BP671" s="238" t="s">
        <v>159</v>
      </c>
    </row>
    <row r="672" spans="1:72" ht="18" customHeight="1">
      <c r="BH672" s="146"/>
      <c r="BI672" s="148"/>
      <c r="BJ672" s="80"/>
      <c r="BK672" s="239" t="s">
        <v>233</v>
      </c>
      <c r="BL672" s="257">
        <f>+BL666+BM666</f>
        <v>1864328.6099999999</v>
      </c>
      <c r="BM672" s="258"/>
      <c r="BN672" s="257">
        <f>+BN666+BO666</f>
        <v>1118106.8400000001</v>
      </c>
      <c r="BO672" s="258"/>
      <c r="BP672" s="238" t="s">
        <v>160</v>
      </c>
    </row>
    <row r="673" spans="60:68" ht="20.100000000000001" customHeight="1">
      <c r="BH673" s="146"/>
      <c r="BI673" s="148"/>
      <c r="BJ673" s="80"/>
      <c r="BK673" s="239" t="s">
        <v>232</v>
      </c>
      <c r="BL673" s="257">
        <f>+BL667+BM667</f>
        <v>1581505.67</v>
      </c>
      <c r="BM673" s="258"/>
      <c r="BN673" s="257">
        <f>+BN667+BO667</f>
        <v>1517706.0499999993</v>
      </c>
      <c r="BO673" s="258"/>
      <c r="BP673" s="238" t="s">
        <v>234</v>
      </c>
    </row>
    <row r="674" spans="60:68" ht="15.75" customHeight="1">
      <c r="BH674" s="182"/>
      <c r="BI674" s="3"/>
      <c r="BJ674" s="98"/>
      <c r="BK674" s="239" t="s">
        <v>294</v>
      </c>
      <c r="BL674" s="257">
        <f>+BL668+BM668</f>
        <v>352289.07</v>
      </c>
      <c r="BM674" s="258"/>
      <c r="BN674" s="257">
        <f>+BN668+BO668</f>
        <v>1624047.11</v>
      </c>
      <c r="BO674" s="258"/>
      <c r="BP674" s="238" t="s">
        <v>293</v>
      </c>
    </row>
    <row r="675" spans="60:68" ht="15.75" thickBot="1">
      <c r="BH675" s="82"/>
      <c r="BI675" s="83"/>
      <c r="BJ675" s="84"/>
      <c r="BK675" s="240" t="s">
        <v>385</v>
      </c>
      <c r="BL675" s="255">
        <f>+BL669+BM669</f>
        <v>2961427.41</v>
      </c>
      <c r="BM675" s="256"/>
      <c r="BN675" s="255">
        <f>+BN669+BO669</f>
        <v>4581081.2300000004</v>
      </c>
      <c r="BO675" s="256"/>
      <c r="BP675" s="241" t="s">
        <v>386</v>
      </c>
    </row>
  </sheetData>
  <mergeCells count="71">
    <mergeCell ref="AA10:AA12"/>
    <mergeCell ref="BB10:BB12"/>
    <mergeCell ref="AC10:AC12"/>
    <mergeCell ref="AD10:AD12"/>
    <mergeCell ref="AE10:AE12"/>
    <mergeCell ref="AT10:AT12"/>
    <mergeCell ref="AV10:AV12"/>
    <mergeCell ref="AX10:AX12"/>
    <mergeCell ref="BA10:BA12"/>
    <mergeCell ref="AJ10:AJ12"/>
    <mergeCell ref="AI10:AI12"/>
    <mergeCell ref="AK10:AK12"/>
    <mergeCell ref="AS10:AS12"/>
    <mergeCell ref="AU10:AU12"/>
    <mergeCell ref="AW10:AW12"/>
    <mergeCell ref="J10:J12"/>
    <mergeCell ref="K10:K12"/>
    <mergeCell ref="H10:H12"/>
    <mergeCell ref="M10:M12"/>
    <mergeCell ref="N10:N12"/>
    <mergeCell ref="L10:L12"/>
    <mergeCell ref="B10:B12"/>
    <mergeCell ref="A10:A12"/>
    <mergeCell ref="C10:C12"/>
    <mergeCell ref="I10:I12"/>
    <mergeCell ref="E10:E12"/>
    <mergeCell ref="F10:F12"/>
    <mergeCell ref="D10:D12"/>
    <mergeCell ref="G10:G12"/>
    <mergeCell ref="O10:O12"/>
    <mergeCell ref="S10:S12"/>
    <mergeCell ref="P10:P12"/>
    <mergeCell ref="Q10:Q12"/>
    <mergeCell ref="U10:U12"/>
    <mergeCell ref="BH8:BP8"/>
    <mergeCell ref="R10:R12"/>
    <mergeCell ref="BH660:BI660"/>
    <mergeCell ref="BH10:BP10"/>
    <mergeCell ref="BL12:BM12"/>
    <mergeCell ref="BN12:BO12"/>
    <mergeCell ref="BJ12:BK12"/>
    <mergeCell ref="V10:V12"/>
    <mergeCell ref="AG10:AG12"/>
    <mergeCell ref="AH10:AH12"/>
    <mergeCell ref="W10:W12"/>
    <mergeCell ref="AF10:AF12"/>
    <mergeCell ref="X10:X12"/>
    <mergeCell ref="Y10:Y12"/>
    <mergeCell ref="AB10:AB12"/>
    <mergeCell ref="Z10:Z12"/>
    <mergeCell ref="AL10:AL12"/>
    <mergeCell ref="AR10:AR12"/>
    <mergeCell ref="AQ10:AQ12"/>
    <mergeCell ref="AM10:AM12"/>
    <mergeCell ref="AN10:AN12"/>
    <mergeCell ref="AO10:AO12"/>
    <mergeCell ref="BD10:BD12"/>
    <mergeCell ref="BL675:BM675"/>
    <mergeCell ref="BN675:BO675"/>
    <mergeCell ref="AP10:AP12"/>
    <mergeCell ref="BL674:BM674"/>
    <mergeCell ref="BN674:BO674"/>
    <mergeCell ref="BL673:BM673"/>
    <mergeCell ref="BN673:BO673"/>
    <mergeCell ref="BL672:BM672"/>
    <mergeCell ref="BN672:BO672"/>
    <mergeCell ref="BN671:BO671"/>
    <mergeCell ref="AZ10:AZ12"/>
    <mergeCell ref="AY10:AY12"/>
    <mergeCell ref="BL671:BM671"/>
    <mergeCell ref="BC10:BC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L664" formulaRange="1"/>
    <ignoredError sqref="BM663:BM664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D670"/>
  <sheetViews>
    <sheetView showZeros="0" workbookViewId="0">
      <pane ySplit="12" topLeftCell="A651" activePane="bottomLeft" state="frozen"/>
      <selection pane="bottomLeft" activeCell="A655" sqref="A655:XFD655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39" width="9.5703125" hidden="1" customWidth="1"/>
    <col min="40" max="49" width="9.5703125" customWidth="1"/>
    <col min="50" max="50" width="9.5703125" hidden="1" customWidth="1"/>
    <col min="51" max="51" width="10.5703125" customWidth="1"/>
    <col min="52" max="56" width="9.5703125" customWidth="1"/>
  </cols>
  <sheetData>
    <row r="1" spans="1:56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</row>
    <row r="2" spans="1:56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487</v>
      </c>
      <c r="AP2" s="128" t="s">
        <v>360</v>
      </c>
      <c r="AQ2" s="128" t="s">
        <v>367</v>
      </c>
      <c r="AR2" s="128" t="s">
        <v>366</v>
      </c>
      <c r="AS2" s="159" t="s">
        <v>393</v>
      </c>
      <c r="AT2" s="128" t="s">
        <v>390</v>
      </c>
      <c r="AU2" s="128"/>
      <c r="AV2" s="128" t="s">
        <v>408</v>
      </c>
      <c r="AW2" s="128" t="s">
        <v>411</v>
      </c>
      <c r="AX2" s="128" t="s">
        <v>406</v>
      </c>
      <c r="AY2" s="128" t="s">
        <v>426</v>
      </c>
      <c r="AZ2" s="253" t="s">
        <v>429</v>
      </c>
      <c r="BA2" s="253" t="s">
        <v>461</v>
      </c>
      <c r="BB2" s="253" t="s">
        <v>457</v>
      </c>
      <c r="BC2" s="253" t="s">
        <v>454</v>
      </c>
      <c r="BD2" s="253" t="s">
        <v>486</v>
      </c>
    </row>
    <row r="3" spans="1:56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</row>
    <row r="4" spans="1:56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75357.86</v>
      </c>
      <c r="AP4" s="93">
        <f>SUM(' (1) Cap Res.2009-2010'!AP5+' (1) Cap Res.2009-2010'!AP6)</f>
        <v>266539.69</v>
      </c>
      <c r="AQ4" s="93">
        <f>SUM(' (1) Cap Res.2009-2010'!AQ5+' (1) Cap Res.2009-2010'!AQ6)</f>
        <v>314270.03999999998</v>
      </c>
      <c r="AR4" s="93">
        <f>SUM(' (1) Cap Res.2009-2010'!AR5+' (1) Cap Res.2009-2010'!AR6)</f>
        <v>156046.68</v>
      </c>
      <c r="AS4" s="93">
        <f>SUM(' (1) Cap Res.2009-2010'!AS5+' (1) Cap Res.2009-2010'!AS6)</f>
        <v>5670.9</v>
      </c>
      <c r="AT4" s="93">
        <f>SUM(' (1) Cap Res.2009-2010'!AT5+' (1) Cap Res.2009-2010'!AT6)</f>
        <v>1663400</v>
      </c>
      <c r="AU4" s="93">
        <f>SUM(' (1) Cap Res.2009-2010'!AU5+' (1) Cap Res.2009-2010'!AU6)</f>
        <v>43688.84</v>
      </c>
      <c r="AV4" s="93">
        <f>SUM(' (1) Cap Res.2009-2010'!AV5+' (1) Cap Res.2009-2010'!AV6)</f>
        <v>111977.5</v>
      </c>
      <c r="AW4" s="93">
        <f>SUM(' (1) Cap Res.2009-2010'!AW5+' (1) Cap Res.2009-2010'!AW6)</f>
        <v>9000</v>
      </c>
      <c r="AX4" s="93">
        <f>SUM(' (1) Cap Res.2009-2010'!AX5+' (1) Cap Res.2009-2010'!AX6)</f>
        <v>4811.2</v>
      </c>
      <c r="AY4" s="93">
        <f>SUM(' (1) Cap Res.2009-2010'!AY5+' (1) Cap Res.2009-2010'!AY6)</f>
        <v>813788.29999999993</v>
      </c>
      <c r="AZ4" s="93">
        <f>SUM(' (1) Cap Res.2009-2010'!AZ5+' (1) Cap Res.2009-2010'!AZ6)</f>
        <v>115000</v>
      </c>
      <c r="BA4" s="93"/>
      <c r="BB4" s="93">
        <v>8861.6</v>
      </c>
      <c r="BC4" s="93">
        <f>SUM(' (1) Cap Res.2009-2010'!BC5+' (1) Cap Res.2009-2010'!BC6)</f>
        <v>109272.96000000001</v>
      </c>
      <c r="BD4" s="93">
        <f>SUM(' (1) Cap Res.2009-2010'!BD5+' (1) Cap Res.2009-2010'!BD6)</f>
        <v>9115</v>
      </c>
    </row>
    <row r="5" spans="1:56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/>
      <c r="AP5" s="91">
        <f>+' (1) Cap Res.2009-2010'!AP8</f>
        <v>4000</v>
      </c>
      <c r="AQ5" s="91">
        <f>+' (1) Cap Res.2009-2010'!AQ8</f>
        <v>-656</v>
      </c>
      <c r="AR5" s="91">
        <f>+' (1) Cap Res.2009-2010'!AR8</f>
        <v>-6880</v>
      </c>
      <c r="AS5" s="91">
        <f>+' (1) Cap Res.2009-2010'!AS8</f>
        <v>0</v>
      </c>
      <c r="AT5" s="91">
        <f>+' (1) Cap Res.2009-2010'!AT8</f>
        <v>27961</v>
      </c>
      <c r="AU5" s="91">
        <f>+' (1) Cap Res.2009-2010'!AU8</f>
        <v>0</v>
      </c>
      <c r="AV5" s="91">
        <f>+' (1) Cap Res.2009-2010'!AV8</f>
        <v>3425</v>
      </c>
      <c r="AW5" s="91">
        <f>+' (1) Cap Res.2009-2010'!AW8</f>
        <v>-103.23</v>
      </c>
      <c r="AX5" s="91"/>
      <c r="AY5" s="91"/>
      <c r="AZ5" s="91"/>
      <c r="BA5" s="91"/>
      <c r="BB5" s="91"/>
      <c r="BC5" s="91"/>
      <c r="BD5" s="91"/>
    </row>
    <row r="6" spans="1:56" ht="13.5">
      <c r="A6" s="225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</row>
    <row r="7" spans="1:56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Res.2009-2010'!BE9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</row>
    <row r="8" spans="1:56" ht="12.75" customHeight="1">
      <c r="A8" s="39"/>
      <c r="B8" s="282" t="str">
        <f>+' (1) Cap Res.2009-2010'!B10</f>
        <v>AVE EMERG GENERATOR SERVER ROOM KEYSTONE ELECT</v>
      </c>
      <c r="C8" s="282" t="str">
        <f>+' (1) Cap Res.2009-2010'!C10</f>
        <v xml:space="preserve">EMHS FIRE ALARM NORTHWEST SERVICE CO </v>
      </c>
      <c r="D8" s="282" t="str">
        <f>+' (1) Cap Res.2009-2010'!D10</f>
        <v xml:space="preserve">BWMS  EXTERIOR MASONRY ALLSTATE RESTORATION </v>
      </c>
      <c r="E8" s="282" t="str">
        <f>+' (1) Cap Res.2009-2010'!E10</f>
        <v xml:space="preserve">WAHS ROOF JMST ROOFING </v>
      </c>
      <c r="F8" s="282" t="str">
        <f>+' (1) Cap Res.2009-2010'!F10</f>
        <v>EMHS  SEWAGE TR PLAN,  0602 ALARM SYSTEM 9,318.00 HF LENS.</v>
      </c>
      <c r="G8" s="282" t="str">
        <f>+' (1) Cap Res.2009-2010'!G10</f>
        <v xml:space="preserve"> BWMS, WAHS, EMHS  WINDOW REPLACEMENT WTW ARCHITECTS</v>
      </c>
      <c r="H8" s="282" t="str">
        <f>+' (1) Cap Res.2009-2010'!H10</f>
        <v>EMHS SEWAGE TREATMENT PLANT KEYSTONE ELECT</v>
      </c>
      <c r="I8" s="282" t="str">
        <f>+' (1) Cap Res.2009-2010'!I10</f>
        <v xml:space="preserve">EMHS  SEWAGE TREATMENT PLANT WM T SPAEDER CO INC,  </v>
      </c>
      <c r="J8" s="282" t="str">
        <f>+' (1) Cap Res.2009-2010'!J10</f>
        <v>SSELC PARK LOT, URBAN ENGINRS OF ERIE , &amp; HRLC</v>
      </c>
      <c r="K8" s="282" t="str">
        <f>+' (1) Cap Res.2009-2010'!K10</f>
        <v xml:space="preserve">SSELC   PARKING  LOT, KINGVVIEW ENTERPRISES          </v>
      </c>
      <c r="L8" s="282" t="str">
        <f>+' (1) Cap Res.2009-2010'!L10</f>
        <v>SGES VENTILATION SYSTEM, RADON OF ERIE</v>
      </c>
      <c r="M8" s="282" t="str">
        <f>+' (1) Cap Res.2009-2010'!M10</f>
        <v>BWMS, EMHS, SAMHS, WCCC, WAHS, RES,  SECURITY SYSTEM UPGRADE   HF LENZ</v>
      </c>
      <c r="N8" s="282" t="str">
        <f>+' (1) Cap Res.2009-2010'!N10</f>
        <v>WCCC WELD LAB ADDITION</v>
      </c>
      <c r="O8" s="282" t="str">
        <f>+' (1) Cap Res.2009-2010'!O10</f>
        <v>WAHS  &amp; EMHS EXTERNAL ELECT UPGRADE</v>
      </c>
      <c r="P8" s="282" t="str">
        <f>+' (1) Cap Res.2009-2010'!P10</f>
        <v>WCCC &amp; SAMHS FIRE ALARM UPGRADE</v>
      </c>
      <c r="Q8" s="282" t="str">
        <f>+' (1) Cap Res.2009-2010'!Q10</f>
        <v>SAMHS BLEACHERS</v>
      </c>
      <c r="R8" s="282" t="str">
        <f>+' (1) Cap Res.2009-2010'!R10</f>
        <v>MASTER FACILITIES PLAN  Studio Z Architects</v>
      </c>
      <c r="S8" s="131"/>
      <c r="T8" s="131"/>
      <c r="U8" s="282" t="str">
        <f>+' (1) Cap Res.2009-2010'!U10</f>
        <v>WAHS, YEMS, YAHS, &amp; EMHS    TECH ED LAB PROJECT</v>
      </c>
      <c r="V8" s="282" t="s">
        <v>187</v>
      </c>
      <c r="W8" s="282" t="s">
        <v>244</v>
      </c>
      <c r="X8" s="282" t="s">
        <v>245</v>
      </c>
      <c r="Y8" s="282" t="s">
        <v>246</v>
      </c>
      <c r="Z8" s="282" t="s">
        <v>249</v>
      </c>
      <c r="AA8" s="282" t="s">
        <v>250</v>
      </c>
      <c r="AB8" s="282" t="s">
        <v>252</v>
      </c>
      <c r="AC8" s="286" t="s">
        <v>273</v>
      </c>
      <c r="AD8" s="289" t="s">
        <v>272</v>
      </c>
      <c r="AE8" s="284" t="s">
        <v>325</v>
      </c>
      <c r="AF8" s="280" t="s">
        <v>259</v>
      </c>
      <c r="AG8" s="280" t="s">
        <v>282</v>
      </c>
      <c r="AH8" s="280" t="s">
        <v>283</v>
      </c>
      <c r="AI8" s="280" t="s">
        <v>299</v>
      </c>
      <c r="AJ8" s="280" t="s">
        <v>296</v>
      </c>
      <c r="AK8" s="280" t="s">
        <v>338</v>
      </c>
      <c r="AL8" s="280" t="s">
        <v>371</v>
      </c>
      <c r="AM8" s="280" t="s">
        <v>373</v>
      </c>
      <c r="AN8" s="280" t="s">
        <v>378</v>
      </c>
      <c r="AO8" s="280" t="s">
        <v>488</v>
      </c>
      <c r="AP8" s="280" t="s">
        <v>345</v>
      </c>
      <c r="AQ8" s="280" t="s">
        <v>369</v>
      </c>
      <c r="AR8" s="280" t="s">
        <v>368</v>
      </c>
      <c r="AS8" s="280" t="s">
        <v>395</v>
      </c>
      <c r="AT8" s="280" t="s">
        <v>392</v>
      </c>
      <c r="AU8" s="280" t="s">
        <v>400</v>
      </c>
      <c r="AV8" s="280" t="s">
        <v>407</v>
      </c>
      <c r="AW8" s="280" t="s">
        <v>412</v>
      </c>
      <c r="AX8" s="280" t="s">
        <v>407</v>
      </c>
      <c r="AY8" s="280" t="s">
        <v>425</v>
      </c>
      <c r="AZ8" s="280" t="s">
        <v>430</v>
      </c>
      <c r="BA8" s="280" t="s">
        <v>461</v>
      </c>
      <c r="BB8" s="280" t="s">
        <v>448</v>
      </c>
      <c r="BC8" s="280" t="s">
        <v>455</v>
      </c>
      <c r="BD8" s="280"/>
    </row>
    <row r="9" spans="1:56">
      <c r="A9" s="39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132"/>
      <c r="T9" s="132"/>
      <c r="U9" s="283"/>
      <c r="V9" s="283"/>
      <c r="W9" s="283"/>
      <c r="X9" s="283"/>
      <c r="Y9" s="283"/>
      <c r="Z9" s="283"/>
      <c r="AA9" s="283"/>
      <c r="AB9" s="283"/>
      <c r="AC9" s="287"/>
      <c r="AD9" s="284"/>
      <c r="AE9" s="284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</row>
    <row r="10" spans="1:56" ht="64.5" customHeight="1" thickBot="1">
      <c r="A10" s="39"/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132"/>
      <c r="T10" s="132"/>
      <c r="U10" s="283"/>
      <c r="V10" s="283"/>
      <c r="W10" s="283"/>
      <c r="X10" s="283"/>
      <c r="Y10" s="283"/>
      <c r="Z10" s="283"/>
      <c r="AA10" s="283"/>
      <c r="AB10" s="283"/>
      <c r="AC10" s="288"/>
      <c r="AD10" s="285"/>
      <c r="AE10" s="285"/>
      <c r="AF10" s="281"/>
      <c r="AG10" s="281"/>
      <c r="AH10" s="281"/>
      <c r="AI10" s="281"/>
      <c r="AJ10" s="281"/>
      <c r="AK10" s="281"/>
      <c r="AL10" s="290"/>
      <c r="AM10" s="290"/>
      <c r="AN10" s="290"/>
      <c r="AO10" s="290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</row>
    <row r="11" spans="1:56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75357.86</v>
      </c>
      <c r="AP11" s="94">
        <f>+' (1) Cap Res.2009-2010'!AP13</f>
        <v>270539.69</v>
      </c>
      <c r="AQ11" s="94">
        <f>+' (1) Cap Res.2009-2010'!AQ13</f>
        <v>313614.03999999998</v>
      </c>
      <c r="AR11" s="94">
        <f>+' (1) Cap Res.2009-2010'!AR13</f>
        <v>149166.68</v>
      </c>
      <c r="AS11" s="94">
        <f>+' (1) Cap Res.2009-2010'!AS13</f>
        <v>5670.9</v>
      </c>
      <c r="AT11" s="94">
        <f>+' (1) Cap Res.2009-2010'!AT13</f>
        <v>1691361</v>
      </c>
      <c r="AU11" s="94">
        <f>+' (1) Cap Res.2009-2010'!AU13</f>
        <v>43688.84</v>
      </c>
      <c r="AV11" s="94">
        <f>+' (1) Cap Res.2009-2010'!AV13</f>
        <v>115402.5</v>
      </c>
      <c r="AW11" s="94">
        <f>+' (1) Cap Res.2009-2010'!AW13</f>
        <v>8896.77</v>
      </c>
      <c r="AX11" s="94">
        <f>+' (1) Cap Res.2009-2010'!AX13</f>
        <v>0</v>
      </c>
      <c r="AY11" s="94">
        <f>+' (1) Cap Res.2009-2010'!AY13</f>
        <v>813788.29999999993</v>
      </c>
      <c r="AZ11" s="94">
        <f>+' (1) Cap Res.2009-2010'!AZ13</f>
        <v>115000</v>
      </c>
      <c r="BA11" s="94">
        <f>+' (1) Cap Res.2009-2010'!BA13</f>
        <v>335889.14</v>
      </c>
      <c r="BB11" s="94">
        <f>+' (1) Cap Res.2009-2010'!BB13</f>
        <v>8861.6</v>
      </c>
      <c r="BC11" s="94">
        <f>+' (1) Cap Res.2009-2010'!BC13</f>
        <v>109272.96000000001</v>
      </c>
      <c r="BD11" s="94">
        <f>+' (1) Cap Res.2009-2010'!BD13</f>
        <v>9115</v>
      </c>
    </row>
    <row r="12" spans="1:56">
      <c r="A12" s="37" t="s">
        <v>76</v>
      </c>
    </row>
    <row r="14" spans="1:56" ht="13.5" hidden="1">
      <c r="A14" s="39">
        <f>+' (1) Cap Res.2009-2010'!BH14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/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>
        <f>+' (1) Cap Res.2009-2010'!AV14</f>
        <v>0</v>
      </c>
      <c r="AW14" s="42"/>
      <c r="AX14" s="42"/>
      <c r="AY14" s="42"/>
      <c r="AZ14" s="42"/>
      <c r="BA14" s="42"/>
      <c r="BB14" s="42"/>
      <c r="BC14" s="42"/>
      <c r="BD14" s="42"/>
    </row>
    <row r="15" spans="1:56" ht="13.5" hidden="1">
      <c r="A15" s="39">
        <f>+' (1) Cap Res.2009-2010'!BH15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/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>
        <f>+' (1) Cap Res.2009-2010'!AV15</f>
        <v>0</v>
      </c>
      <c r="AW15" s="42"/>
      <c r="AX15" s="42"/>
      <c r="AY15" s="42"/>
      <c r="AZ15" s="42"/>
      <c r="BA15" s="42"/>
      <c r="BB15" s="42"/>
      <c r="BC15" s="42"/>
      <c r="BD15" s="42"/>
    </row>
    <row r="16" spans="1:56" ht="13.5" hidden="1">
      <c r="A16" s="39">
        <f>+' (1) Cap Res.2009-2010'!BH16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/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>
        <f>+' (1) Cap Res.2009-2010'!AV16</f>
        <v>0</v>
      </c>
      <c r="AW16" s="42"/>
      <c r="AX16" s="42"/>
      <c r="AY16" s="42"/>
      <c r="AZ16" s="42"/>
      <c r="BA16" s="42"/>
      <c r="BB16" s="42"/>
      <c r="BC16" s="42"/>
      <c r="BD16" s="42"/>
    </row>
    <row r="17" spans="1:56" ht="13.5" hidden="1">
      <c r="A17" s="39">
        <f>+' (1) Cap Res.2009-2010'!BH17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/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>
        <f>+' (1) Cap Res.2009-2010'!AV17</f>
        <v>0</v>
      </c>
      <c r="AW17" s="42"/>
      <c r="AX17" s="42"/>
      <c r="AY17" s="42"/>
      <c r="AZ17" s="42"/>
      <c r="BA17" s="42"/>
      <c r="BB17" s="42"/>
      <c r="BC17" s="42"/>
      <c r="BD17" s="42"/>
    </row>
    <row r="18" spans="1:56" ht="13.5" hidden="1">
      <c r="A18" s="39">
        <f>+' (1) Cap Res.2009-2010'!BH18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/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>
        <f>+' (1) Cap Res.2009-2010'!AV18</f>
        <v>0</v>
      </c>
      <c r="AW18" s="42"/>
      <c r="AX18" s="42"/>
      <c r="AY18" s="42"/>
      <c r="AZ18" s="42"/>
      <c r="BA18" s="42"/>
      <c r="BB18" s="42"/>
      <c r="BC18" s="42"/>
      <c r="BD18" s="42"/>
    </row>
    <row r="19" spans="1:56" ht="13.5" hidden="1">
      <c r="A19" s="39">
        <f>+' (1) Cap Res.2009-2010'!BH19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/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>
        <f>+' (1) Cap Res.2009-2010'!AV19</f>
        <v>0</v>
      </c>
      <c r="AW19" s="42"/>
      <c r="AX19" s="42"/>
      <c r="AY19" s="42"/>
      <c r="AZ19" s="42"/>
      <c r="BA19" s="42"/>
      <c r="BB19" s="42"/>
      <c r="BC19" s="42"/>
      <c r="BD19" s="42"/>
    </row>
    <row r="20" spans="1:56" ht="13.5" hidden="1">
      <c r="A20" s="39">
        <f>+' (1) Cap Res.2009-2010'!BH20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/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>
        <f>+' (1) Cap Res.2009-2010'!AV20</f>
        <v>0</v>
      </c>
      <c r="AW20" s="42"/>
      <c r="AX20" s="42"/>
      <c r="AY20" s="42"/>
      <c r="AZ20" s="42"/>
      <c r="BA20" s="42"/>
      <c r="BB20" s="42"/>
      <c r="BC20" s="42"/>
      <c r="BD20" s="42"/>
    </row>
    <row r="21" spans="1:56" ht="13.5" hidden="1">
      <c r="A21" s="39">
        <f>+' (1) Cap Res.2009-2010'!BH21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/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>
        <f>+' (1) Cap Res.2009-2010'!AV21</f>
        <v>0</v>
      </c>
      <c r="AW21" s="42"/>
      <c r="AX21" s="42"/>
      <c r="AY21" s="42"/>
      <c r="AZ21" s="42"/>
      <c r="BA21" s="42"/>
      <c r="BB21" s="42"/>
      <c r="BC21" s="42"/>
      <c r="BD21" s="42"/>
    </row>
    <row r="22" spans="1:56" ht="13.5" hidden="1">
      <c r="A22" s="39">
        <f>+' (1) Cap Res.2009-2010'!BH22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/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>
        <f>+' (1) Cap Res.2009-2010'!AV22</f>
        <v>0</v>
      </c>
      <c r="AW22" s="42"/>
      <c r="AX22" s="42"/>
      <c r="AY22" s="42"/>
      <c r="AZ22" s="42"/>
      <c r="BA22" s="42"/>
      <c r="BB22" s="42"/>
      <c r="BC22" s="42"/>
      <c r="BD22" s="42"/>
    </row>
    <row r="23" spans="1:56" ht="13.5" hidden="1">
      <c r="A23" s="39">
        <f>+' (1) Cap Res.2009-2010'!BH23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/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>
        <f>+' (1) Cap Res.2009-2010'!AV23</f>
        <v>0</v>
      </c>
      <c r="AW23" s="42"/>
      <c r="AX23" s="42"/>
      <c r="AY23" s="42"/>
      <c r="AZ23" s="42"/>
      <c r="BA23" s="42"/>
      <c r="BB23" s="42"/>
      <c r="BC23" s="42"/>
      <c r="BD23" s="42"/>
    </row>
    <row r="24" spans="1:56" ht="13.5" hidden="1">
      <c r="A24" s="39">
        <f>+' (1) Cap Res.2009-2010'!BH24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/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>
        <f>+' (1) Cap Res.2009-2010'!AV24</f>
        <v>0</v>
      </c>
      <c r="AW24" s="42"/>
      <c r="AX24" s="42"/>
      <c r="AY24" s="42"/>
      <c r="AZ24" s="42"/>
      <c r="BA24" s="42"/>
      <c r="BB24" s="42"/>
      <c r="BC24" s="42"/>
      <c r="BD24" s="42"/>
    </row>
    <row r="25" spans="1:56" ht="13.5" hidden="1">
      <c r="A25" s="39">
        <f>+' (1) Cap Res.2009-2010'!BH25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/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>
        <f>+' (1) Cap Res.2009-2010'!AV25</f>
        <v>0</v>
      </c>
      <c r="AW25" s="42"/>
      <c r="AX25" s="42"/>
      <c r="AY25" s="42"/>
      <c r="AZ25" s="42"/>
      <c r="BA25" s="42"/>
      <c r="BB25" s="42"/>
      <c r="BC25" s="42"/>
      <c r="BD25" s="42"/>
    </row>
    <row r="26" spans="1:56" ht="13.5" hidden="1">
      <c r="A26" s="39">
        <f>+' (1) Cap Res.2009-2010'!BH26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/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>
        <f>+' (1) Cap Res.2009-2010'!AV26</f>
        <v>0</v>
      </c>
      <c r="AW26" s="42"/>
      <c r="AX26" s="42"/>
      <c r="AY26" s="42"/>
      <c r="AZ26" s="42"/>
      <c r="BA26" s="42"/>
      <c r="BB26" s="42"/>
      <c r="BC26" s="42"/>
      <c r="BD26" s="42"/>
    </row>
    <row r="27" spans="1:56" ht="13.5" hidden="1">
      <c r="A27" s="39">
        <f>+' (1) Cap Res.2009-2010'!BH27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/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>
        <f>+' (1) Cap Res.2009-2010'!AV27</f>
        <v>0</v>
      </c>
      <c r="AW27" s="42"/>
      <c r="AX27" s="42"/>
      <c r="AY27" s="42"/>
      <c r="AZ27" s="42"/>
      <c r="BA27" s="42"/>
      <c r="BB27" s="42"/>
      <c r="BC27" s="42"/>
      <c r="BD27" s="42"/>
    </row>
    <row r="28" spans="1:56" ht="13.5" hidden="1">
      <c r="A28" s="39">
        <f>+' (1) Cap Res.2009-2010'!BH28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/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>
        <f>+' (1) Cap Res.2009-2010'!AV28</f>
        <v>0</v>
      </c>
      <c r="AW28" s="42"/>
      <c r="AX28" s="42"/>
      <c r="AY28" s="42"/>
      <c r="AZ28" s="42"/>
      <c r="BA28" s="42"/>
      <c r="BB28" s="42"/>
      <c r="BC28" s="42"/>
      <c r="BD28" s="42"/>
    </row>
    <row r="29" spans="1:56" ht="13.5" hidden="1">
      <c r="A29" s="39">
        <f>+' (1) Cap Res.2009-2010'!BH29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/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>
        <f>+' (1) Cap Res.2009-2010'!AV29</f>
        <v>0</v>
      </c>
      <c r="AW29" s="42"/>
      <c r="AX29" s="42"/>
      <c r="AY29" s="42"/>
      <c r="AZ29" s="42"/>
      <c r="BA29" s="42"/>
      <c r="BB29" s="42"/>
      <c r="BC29" s="42"/>
      <c r="BD29" s="42"/>
    </row>
    <row r="30" spans="1:56" ht="13.5" hidden="1">
      <c r="A30" s="39">
        <f>+' (1) Cap Res.2009-2010'!BH30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/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>
        <f>+' (1) Cap Res.2009-2010'!AV30</f>
        <v>0</v>
      </c>
      <c r="AW30" s="42"/>
      <c r="AX30" s="42"/>
      <c r="AY30" s="42"/>
      <c r="AZ30" s="42"/>
      <c r="BA30" s="42"/>
      <c r="BB30" s="42"/>
      <c r="BC30" s="42"/>
      <c r="BD30" s="42"/>
    </row>
    <row r="31" spans="1:56" ht="13.5" hidden="1">
      <c r="A31" s="39">
        <f>+' (1) Cap Res.2009-2010'!BH31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/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>
        <f>+' (1) Cap Res.2009-2010'!AV31</f>
        <v>0</v>
      </c>
      <c r="AW31" s="42"/>
      <c r="AX31" s="42"/>
      <c r="AY31" s="42"/>
      <c r="AZ31" s="42"/>
      <c r="BA31" s="42"/>
      <c r="BB31" s="42"/>
      <c r="BC31" s="42"/>
      <c r="BD31" s="42"/>
    </row>
    <row r="32" spans="1:56" ht="13.5" hidden="1">
      <c r="A32" s="39">
        <f>+' (1) Cap Res.2009-2010'!BH32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/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>
        <f>+' (1) Cap Res.2009-2010'!AV32</f>
        <v>0</v>
      </c>
      <c r="AW32" s="42"/>
      <c r="AX32" s="42"/>
      <c r="AY32" s="42"/>
      <c r="AZ32" s="42"/>
      <c r="BA32" s="42"/>
      <c r="BB32" s="42"/>
      <c r="BC32" s="42"/>
      <c r="BD32" s="42"/>
    </row>
    <row r="33" spans="1:56" ht="13.5" hidden="1">
      <c r="A33" s="39">
        <f>+' (1) Cap Res.2009-2010'!BH33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/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>
        <f>+' (1) Cap Res.2009-2010'!AV33</f>
        <v>0</v>
      </c>
      <c r="AW33" s="42"/>
      <c r="AX33" s="42"/>
      <c r="AY33" s="42"/>
      <c r="AZ33" s="42"/>
      <c r="BA33" s="42"/>
      <c r="BB33" s="42"/>
      <c r="BC33" s="42"/>
      <c r="BD33" s="42"/>
    </row>
    <row r="34" spans="1:56" ht="13.5" hidden="1">
      <c r="A34" s="39">
        <f>+' (1) Cap Res.2009-2010'!BH34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/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>
        <f>+' (1) Cap Res.2009-2010'!AV34</f>
        <v>0</v>
      </c>
      <c r="AW34" s="42"/>
      <c r="AX34" s="42"/>
      <c r="AY34" s="42"/>
      <c r="AZ34" s="42"/>
      <c r="BA34" s="42"/>
      <c r="BB34" s="42"/>
      <c r="BC34" s="42"/>
      <c r="BD34" s="42"/>
    </row>
    <row r="35" spans="1:56" ht="13.5" hidden="1">
      <c r="A35" s="39">
        <f>+' (1) Cap Res.2009-2010'!BH35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/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>
        <f>+' (1) Cap Res.2009-2010'!AV35</f>
        <v>0</v>
      </c>
      <c r="AW35" s="42"/>
      <c r="AX35" s="42"/>
      <c r="AY35" s="42"/>
      <c r="AZ35" s="42"/>
      <c r="BA35" s="42"/>
      <c r="BB35" s="42"/>
      <c r="BC35" s="42"/>
      <c r="BD35" s="42"/>
    </row>
    <row r="36" spans="1:56" ht="13.5" hidden="1">
      <c r="A36" s="39">
        <f>+' (1) Cap Res.2009-2010'!BH36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/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>
        <f>+' (1) Cap Res.2009-2010'!AV36</f>
        <v>0</v>
      </c>
      <c r="AW36" s="42"/>
      <c r="AX36" s="42"/>
      <c r="AY36" s="42"/>
      <c r="AZ36" s="42"/>
      <c r="BA36" s="42"/>
      <c r="BB36" s="42"/>
      <c r="BC36" s="42"/>
      <c r="BD36" s="42"/>
    </row>
    <row r="37" spans="1:56" ht="13.5" hidden="1">
      <c r="A37" s="39">
        <f>+' (1) Cap Res.2009-2010'!BH37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/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>
        <f>+' (1) Cap Res.2009-2010'!AV37</f>
        <v>0</v>
      </c>
      <c r="AW37" s="42"/>
      <c r="AX37" s="42"/>
      <c r="AY37" s="42"/>
      <c r="AZ37" s="42"/>
      <c r="BA37" s="42"/>
      <c r="BB37" s="42"/>
      <c r="BC37" s="42"/>
      <c r="BD37" s="42"/>
    </row>
    <row r="38" spans="1:56" ht="13.5" hidden="1">
      <c r="A38" s="39">
        <f>+' (1) Cap Res.2009-2010'!BH38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/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>
        <f>+' (1) Cap Res.2009-2010'!AV38</f>
        <v>0</v>
      </c>
      <c r="AW38" s="42"/>
      <c r="AX38" s="42"/>
      <c r="AY38" s="42"/>
      <c r="AZ38" s="42"/>
      <c r="BA38" s="42"/>
      <c r="BB38" s="42"/>
      <c r="BC38" s="42"/>
      <c r="BD38" s="42"/>
    </row>
    <row r="39" spans="1:56" ht="13.5" hidden="1">
      <c r="A39" s="39">
        <f>+' (1) Cap Res.2009-2010'!BH39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/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>
        <f>+' (1) Cap Res.2009-2010'!AV39</f>
        <v>0</v>
      </c>
      <c r="AW39" s="42"/>
      <c r="AX39" s="42"/>
      <c r="AY39" s="42"/>
      <c r="AZ39" s="42"/>
      <c r="BA39" s="42"/>
      <c r="BB39" s="42"/>
      <c r="BC39" s="42"/>
      <c r="BD39" s="42"/>
    </row>
    <row r="40" spans="1:56" ht="13.5" hidden="1">
      <c r="A40" s="39">
        <f>+' (1) Cap Res.2009-2010'!BH40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/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>
        <f>+' (1) Cap Res.2009-2010'!AV40</f>
        <v>0</v>
      </c>
      <c r="AW40" s="42"/>
      <c r="AX40" s="42"/>
      <c r="AY40" s="42"/>
      <c r="AZ40" s="42"/>
      <c r="BA40" s="42"/>
      <c r="BB40" s="42"/>
      <c r="BC40" s="42"/>
      <c r="BD40" s="42"/>
    </row>
    <row r="41" spans="1:56" ht="13.5" hidden="1">
      <c r="A41" s="39">
        <f>+' (1) Cap Res.2009-2010'!BH41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/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>
        <f>+' (1) Cap Res.2009-2010'!AV41</f>
        <v>0</v>
      </c>
      <c r="AW41" s="42"/>
      <c r="AX41" s="42"/>
      <c r="AY41" s="42"/>
      <c r="AZ41" s="42"/>
      <c r="BA41" s="42"/>
      <c r="BB41" s="42"/>
      <c r="BC41" s="42"/>
      <c r="BD41" s="42"/>
    </row>
    <row r="42" spans="1:56" ht="13.5" hidden="1">
      <c r="A42" s="39">
        <f>+' (1) Cap Res.2009-2010'!BH42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/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>
        <f>+' (1) Cap Res.2009-2010'!AV42</f>
        <v>0</v>
      </c>
      <c r="AW42" s="42"/>
      <c r="AX42" s="42"/>
      <c r="AY42" s="42"/>
      <c r="AZ42" s="42"/>
      <c r="BA42" s="42"/>
      <c r="BB42" s="42"/>
      <c r="BC42" s="42"/>
      <c r="BD42" s="42"/>
    </row>
    <row r="43" spans="1:56" ht="13.5" hidden="1">
      <c r="A43" s="39">
        <f>+' (1) Cap Res.2009-2010'!BH43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/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>
        <f>+' (1) Cap Res.2009-2010'!AV43</f>
        <v>0</v>
      </c>
      <c r="AW43" s="42"/>
      <c r="AX43" s="42"/>
      <c r="AY43" s="42"/>
      <c r="AZ43" s="42"/>
      <c r="BA43" s="42"/>
      <c r="BB43" s="42"/>
      <c r="BC43" s="42"/>
      <c r="BD43" s="42"/>
    </row>
    <row r="44" spans="1:56" ht="13.5" hidden="1">
      <c r="A44" s="39">
        <f>+' (1) Cap Res.2009-2010'!BH44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/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>
        <f>+' (1) Cap Res.2009-2010'!AV44</f>
        <v>0</v>
      </c>
      <c r="AW44" s="42"/>
      <c r="AX44" s="42"/>
      <c r="AY44" s="42"/>
      <c r="AZ44" s="42"/>
      <c r="BA44" s="42"/>
      <c r="BB44" s="42"/>
      <c r="BC44" s="42"/>
      <c r="BD44" s="42"/>
    </row>
    <row r="45" spans="1:56" ht="13.5" hidden="1">
      <c r="A45" s="39">
        <f>+' (1) Cap Res.2009-2010'!BH45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/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>
        <f>+' (1) Cap Res.2009-2010'!AV45</f>
        <v>0</v>
      </c>
      <c r="AW45" s="42"/>
      <c r="AX45" s="42"/>
      <c r="AY45" s="42"/>
      <c r="AZ45" s="42"/>
      <c r="BA45" s="42"/>
      <c r="BB45" s="42"/>
      <c r="BC45" s="42"/>
      <c r="BD45" s="42"/>
    </row>
    <row r="46" spans="1:56" ht="13.5" hidden="1">
      <c r="A46" s="39">
        <f>+' (1) Cap Res.2009-2010'!BH46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/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>
        <f>+' (1) Cap Res.2009-2010'!AV46</f>
        <v>0</v>
      </c>
      <c r="AW46" s="42"/>
      <c r="AX46" s="42"/>
      <c r="AY46" s="42"/>
      <c r="AZ46" s="42"/>
      <c r="BA46" s="42"/>
      <c r="BB46" s="42"/>
      <c r="BC46" s="42"/>
      <c r="BD46" s="42"/>
    </row>
    <row r="47" spans="1:56" ht="13.5" hidden="1">
      <c r="A47" s="39">
        <f>+' (1) Cap Res.2009-2010'!BH47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/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>
        <f>+' (1) Cap Res.2009-2010'!AV47</f>
        <v>0</v>
      </c>
      <c r="AW47" s="42"/>
      <c r="AX47" s="42"/>
      <c r="AY47" s="42"/>
      <c r="AZ47" s="42"/>
      <c r="BA47" s="42"/>
      <c r="BB47" s="42"/>
      <c r="BC47" s="42"/>
      <c r="BD47" s="42"/>
    </row>
    <row r="48" spans="1:56" ht="13.5" hidden="1">
      <c r="A48" s="39">
        <f>+' (1) Cap Res.2009-2010'!BH48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/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>
        <f>+' (1) Cap Res.2009-2010'!AV48</f>
        <v>0</v>
      </c>
      <c r="AW48" s="42"/>
      <c r="AX48" s="42"/>
      <c r="AY48" s="42"/>
      <c r="AZ48" s="42"/>
      <c r="BA48" s="42"/>
      <c r="BB48" s="42"/>
      <c r="BC48" s="42"/>
      <c r="BD48" s="42"/>
    </row>
    <row r="49" spans="1:56" ht="13.5" hidden="1">
      <c r="A49" s="39">
        <f>+' (1) Cap Res.2009-2010'!BH49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/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>
        <f>+' (1) Cap Res.2009-2010'!AV49</f>
        <v>0</v>
      </c>
      <c r="AW49" s="42"/>
      <c r="AX49" s="42"/>
      <c r="AY49" s="42"/>
      <c r="AZ49" s="42"/>
      <c r="BA49" s="42"/>
      <c r="BB49" s="42"/>
      <c r="BC49" s="42"/>
      <c r="BD49" s="42"/>
    </row>
    <row r="50" spans="1:56" ht="13.5" hidden="1">
      <c r="A50" s="39">
        <f>+' (1) Cap Res.2009-2010'!BH50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/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>
        <f>+' (1) Cap Res.2009-2010'!AV50</f>
        <v>0</v>
      </c>
      <c r="AW50" s="42"/>
      <c r="AX50" s="42"/>
      <c r="AY50" s="42"/>
      <c r="AZ50" s="42"/>
      <c r="BA50" s="42"/>
      <c r="BB50" s="42"/>
      <c r="BC50" s="42"/>
      <c r="BD50" s="42"/>
    </row>
    <row r="51" spans="1:56" ht="13.5" hidden="1">
      <c r="A51" s="39">
        <f>+' (1) Cap Res.2009-2010'!BH51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/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>
        <f>+' (1) Cap Res.2009-2010'!AV51</f>
        <v>0</v>
      </c>
      <c r="AW51" s="42"/>
      <c r="AX51" s="42"/>
      <c r="AY51" s="42"/>
      <c r="AZ51" s="42"/>
      <c r="BA51" s="42"/>
      <c r="BB51" s="42"/>
      <c r="BC51" s="42"/>
      <c r="BD51" s="42"/>
    </row>
    <row r="52" spans="1:56" ht="13.5" hidden="1">
      <c r="A52" s="39">
        <f>+' (1) Cap Res.2009-2010'!BH52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/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>
        <f>+' (1) Cap Res.2009-2010'!AV52</f>
        <v>0</v>
      </c>
      <c r="AW52" s="42"/>
      <c r="AX52" s="42"/>
      <c r="AY52" s="42"/>
      <c r="AZ52" s="42"/>
      <c r="BA52" s="42"/>
      <c r="BB52" s="42"/>
      <c r="BC52" s="42"/>
      <c r="BD52" s="42"/>
    </row>
    <row r="53" spans="1:56" ht="13.5" hidden="1">
      <c r="A53" s="39">
        <f>+' (1) Cap Res.2009-2010'!BH53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/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>
        <f>+' (1) Cap Res.2009-2010'!AV53</f>
        <v>0</v>
      </c>
      <c r="AW53" s="42"/>
      <c r="AX53" s="42"/>
      <c r="AY53" s="42"/>
      <c r="AZ53" s="42"/>
      <c r="BA53" s="42"/>
      <c r="BB53" s="42"/>
      <c r="BC53" s="42"/>
      <c r="BD53" s="42"/>
    </row>
    <row r="54" spans="1:56" ht="13.5" hidden="1">
      <c r="A54" s="39">
        <f>+' (1) Cap Res.2009-2010'!BH54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/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>
        <f>+' (1) Cap Res.2009-2010'!AV54</f>
        <v>0</v>
      </c>
      <c r="AW54" s="42"/>
      <c r="AX54" s="42"/>
      <c r="AY54" s="42"/>
      <c r="AZ54" s="42"/>
      <c r="BA54" s="42"/>
      <c r="BB54" s="42"/>
      <c r="BC54" s="42"/>
      <c r="BD54" s="42"/>
    </row>
    <row r="55" spans="1:56" ht="13.5" hidden="1">
      <c r="A55" s="39">
        <f>+' (1) Cap Res.2009-2010'!BH55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/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>
        <f>+' (1) Cap Res.2009-2010'!AV55</f>
        <v>0</v>
      </c>
      <c r="AW55" s="42"/>
      <c r="AX55" s="42"/>
      <c r="AY55" s="42"/>
      <c r="AZ55" s="42"/>
      <c r="BA55" s="42"/>
      <c r="BB55" s="42"/>
      <c r="BC55" s="42"/>
      <c r="BD55" s="42"/>
    </row>
    <row r="56" spans="1:56" ht="13.5" hidden="1">
      <c r="A56" s="39">
        <f>+' (1) Cap Res.2009-2010'!BH56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/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>
        <f>+' (1) Cap Res.2009-2010'!AV56</f>
        <v>0</v>
      </c>
      <c r="AW56" s="42"/>
      <c r="AX56" s="42"/>
      <c r="AY56" s="42"/>
      <c r="AZ56" s="42"/>
      <c r="BA56" s="42"/>
      <c r="BB56" s="42"/>
      <c r="BC56" s="42"/>
      <c r="BD56" s="42"/>
    </row>
    <row r="57" spans="1:56" ht="13.5" hidden="1">
      <c r="A57" s="39">
        <f>+' (1) Cap Res.2009-2010'!BH57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/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>
        <f>+' (1) Cap Res.2009-2010'!AV57</f>
        <v>0</v>
      </c>
      <c r="AW57" s="42"/>
      <c r="AX57" s="42"/>
      <c r="AY57" s="42"/>
      <c r="AZ57" s="42"/>
      <c r="BA57" s="42"/>
      <c r="BB57" s="42"/>
      <c r="BC57" s="42"/>
      <c r="BD57" s="42"/>
    </row>
    <row r="58" spans="1:56" ht="13.5" hidden="1">
      <c r="A58" s="39">
        <f>+' (1) Cap Res.2009-2010'!BH58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/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>
        <f>+' (1) Cap Res.2009-2010'!AV58</f>
        <v>0</v>
      </c>
      <c r="AW58" s="42"/>
      <c r="AX58" s="42"/>
      <c r="AY58" s="42"/>
      <c r="AZ58" s="42"/>
      <c r="BA58" s="42"/>
      <c r="BB58" s="42"/>
      <c r="BC58" s="42"/>
      <c r="BD58" s="42"/>
    </row>
    <row r="59" spans="1:56" ht="13.5" hidden="1">
      <c r="A59" s="39">
        <f>+' (1) Cap Res.2009-2010'!BH59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/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>
        <f>+' (1) Cap Res.2009-2010'!AV59</f>
        <v>0</v>
      </c>
      <c r="AW59" s="42"/>
      <c r="AX59" s="42"/>
      <c r="AY59" s="42"/>
      <c r="AZ59" s="42"/>
      <c r="BA59" s="42"/>
      <c r="BB59" s="42"/>
      <c r="BC59" s="42"/>
      <c r="BD59" s="42"/>
    </row>
    <row r="60" spans="1:56" ht="13.5" hidden="1">
      <c r="A60" s="39">
        <f>+' (1) Cap Res.2009-2010'!BH60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/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>
        <f>+' (1) Cap Res.2009-2010'!AV60</f>
        <v>0</v>
      </c>
      <c r="AW60" s="42"/>
      <c r="AX60" s="42"/>
      <c r="AY60" s="42"/>
      <c r="AZ60" s="42"/>
      <c r="BA60" s="42"/>
      <c r="BB60" s="42"/>
      <c r="BC60" s="42"/>
      <c r="BD60" s="42"/>
    </row>
    <row r="61" spans="1:56" ht="13.5" hidden="1">
      <c r="A61" s="39">
        <f>+' (1) Cap Res.2009-2010'!BH61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/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>
        <f>+' (1) Cap Res.2009-2010'!AV61</f>
        <v>0</v>
      </c>
      <c r="AW61" s="42"/>
      <c r="AX61" s="42"/>
      <c r="AY61" s="42"/>
      <c r="AZ61" s="42"/>
      <c r="BA61" s="42"/>
      <c r="BB61" s="42"/>
      <c r="BC61" s="42"/>
      <c r="BD61" s="42"/>
    </row>
    <row r="62" spans="1:56" ht="13.5" hidden="1">
      <c r="A62" s="39">
        <f>+' (1) Cap Res.2009-2010'!BH62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/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>
        <f>+' (1) Cap Res.2009-2010'!AV62</f>
        <v>0</v>
      </c>
      <c r="AW62" s="42"/>
      <c r="AX62" s="42"/>
      <c r="AY62" s="42"/>
      <c r="AZ62" s="42"/>
      <c r="BA62" s="42"/>
      <c r="BB62" s="42"/>
      <c r="BC62" s="42"/>
      <c r="BD62" s="42"/>
    </row>
    <row r="63" spans="1:56" ht="13.5" hidden="1">
      <c r="A63" s="39">
        <f>+' (1) Cap Res.2009-2010'!BH63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/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>
        <f>+' (1) Cap Res.2009-2010'!AV63</f>
        <v>0</v>
      </c>
      <c r="AW63" s="42"/>
      <c r="AX63" s="42"/>
      <c r="AY63" s="42"/>
      <c r="AZ63" s="42"/>
      <c r="BA63" s="42"/>
      <c r="BB63" s="42"/>
      <c r="BC63" s="42"/>
      <c r="BD63" s="42"/>
    </row>
    <row r="64" spans="1:56" ht="13.5" hidden="1">
      <c r="A64" s="39">
        <f>+' (1) Cap Res.2009-2010'!BH64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/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>
        <f>+' (1) Cap Res.2009-2010'!AV64</f>
        <v>0</v>
      </c>
      <c r="AW64" s="42"/>
      <c r="AX64" s="42"/>
      <c r="AY64" s="42"/>
      <c r="AZ64" s="42"/>
      <c r="BA64" s="42"/>
      <c r="BB64" s="42"/>
      <c r="BC64" s="42"/>
      <c r="BD64" s="42"/>
    </row>
    <row r="65" spans="1:56" ht="13.5" hidden="1">
      <c r="A65" s="39">
        <f>+' (1) Cap Res.2009-2010'!BH65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/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>
        <f>+' (1) Cap Res.2009-2010'!AV65</f>
        <v>0</v>
      </c>
      <c r="AW65" s="42"/>
      <c r="AX65" s="42"/>
      <c r="AY65" s="42"/>
      <c r="AZ65" s="42"/>
      <c r="BA65" s="42"/>
      <c r="BB65" s="42"/>
      <c r="BC65" s="42"/>
      <c r="BD65" s="42"/>
    </row>
    <row r="66" spans="1:56" ht="13.5" hidden="1">
      <c r="A66" s="39">
        <f>+' (1) Cap Res.2009-2010'!BH66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/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>
        <f>+' (1) Cap Res.2009-2010'!AV66</f>
        <v>0</v>
      </c>
      <c r="AW66" s="42"/>
      <c r="AX66" s="42"/>
      <c r="AY66" s="42"/>
      <c r="AZ66" s="42"/>
      <c r="BA66" s="42"/>
      <c r="BB66" s="42"/>
      <c r="BC66" s="42"/>
      <c r="BD66" s="42"/>
    </row>
    <row r="67" spans="1:56" ht="13.5" hidden="1">
      <c r="A67" s="39">
        <f>+' (1) Cap Res.2009-2010'!BH67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/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>
        <f>+' (1) Cap Res.2009-2010'!AV67</f>
        <v>0</v>
      </c>
      <c r="AW67" s="42"/>
      <c r="AX67" s="42"/>
      <c r="AY67" s="42"/>
      <c r="AZ67" s="42"/>
      <c r="BA67" s="42"/>
      <c r="BB67" s="42"/>
      <c r="BC67" s="42"/>
      <c r="BD67" s="42"/>
    </row>
    <row r="68" spans="1:56" ht="13.5" hidden="1">
      <c r="A68" s="39">
        <f>+' (1) Cap Res.2009-2010'!BH68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/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>
        <f>+' (1) Cap Res.2009-2010'!AV68</f>
        <v>0</v>
      </c>
      <c r="AW68" s="42"/>
      <c r="AX68" s="42"/>
      <c r="AY68" s="42"/>
      <c r="AZ68" s="42"/>
      <c r="BA68" s="42"/>
      <c r="BB68" s="42"/>
      <c r="BC68" s="42"/>
      <c r="BD68" s="42"/>
    </row>
    <row r="69" spans="1:56" ht="13.5" hidden="1">
      <c r="A69" s="39">
        <f>+' (1) Cap Res.2009-2010'!BH69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/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>
        <f>+' (1) Cap Res.2009-2010'!AV69</f>
        <v>0</v>
      </c>
      <c r="AW69" s="42"/>
      <c r="AX69" s="42"/>
      <c r="AY69" s="42"/>
      <c r="AZ69" s="42"/>
      <c r="BA69" s="42"/>
      <c r="BB69" s="42"/>
      <c r="BC69" s="42"/>
      <c r="BD69" s="42"/>
    </row>
    <row r="70" spans="1:56" ht="13.5" hidden="1">
      <c r="A70" s="39">
        <f>+' (1) Cap Res.2009-2010'!BH70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/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>
        <f>+' (1) Cap Res.2009-2010'!AV70</f>
        <v>0</v>
      </c>
      <c r="AW70" s="42"/>
      <c r="AX70" s="42"/>
      <c r="AY70" s="42"/>
      <c r="AZ70" s="42"/>
      <c r="BA70" s="42"/>
      <c r="BB70" s="42"/>
      <c r="BC70" s="42"/>
      <c r="BD70" s="42"/>
    </row>
    <row r="71" spans="1:56" ht="13.5" hidden="1">
      <c r="A71" s="39">
        <f>+' (1) Cap Res.2009-2010'!BH71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/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>
        <f>+' (1) Cap Res.2009-2010'!AV71</f>
        <v>0</v>
      </c>
      <c r="AW71" s="42"/>
      <c r="AX71" s="42"/>
      <c r="AY71" s="42"/>
      <c r="AZ71" s="42"/>
      <c r="BA71" s="42"/>
      <c r="BB71" s="42"/>
      <c r="BC71" s="42"/>
      <c r="BD71" s="42"/>
    </row>
    <row r="72" spans="1:56" ht="13.5" hidden="1">
      <c r="A72" s="39">
        <f>+' (1) Cap Res.2009-2010'!BH72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/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>
        <f>+' (1) Cap Res.2009-2010'!AV72</f>
        <v>0</v>
      </c>
      <c r="AW72" s="42"/>
      <c r="AX72" s="42"/>
      <c r="AY72" s="42"/>
      <c r="AZ72" s="42"/>
      <c r="BA72" s="42"/>
      <c r="BB72" s="42"/>
      <c r="BC72" s="42"/>
      <c r="BD72" s="42"/>
    </row>
    <row r="73" spans="1:56" ht="13.5" hidden="1">
      <c r="A73" s="39">
        <f>+' (1) Cap Res.2009-2010'!BH73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/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>
        <f>+' (1) Cap Res.2009-2010'!AV73</f>
        <v>0</v>
      </c>
      <c r="AW73" s="42"/>
      <c r="AX73" s="42"/>
      <c r="AY73" s="42"/>
      <c r="AZ73" s="42"/>
      <c r="BA73" s="42"/>
      <c r="BB73" s="42"/>
      <c r="BC73" s="42"/>
      <c r="BD73" s="42"/>
    </row>
    <row r="74" spans="1:56" ht="13.5" hidden="1">
      <c r="A74" s="39">
        <f>+' (1) Cap Res.2009-2010'!BH74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/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>
        <f>+' (1) Cap Res.2009-2010'!AV74</f>
        <v>0</v>
      </c>
      <c r="AW74" s="42"/>
      <c r="AX74" s="42"/>
      <c r="AY74" s="42"/>
      <c r="AZ74" s="42"/>
      <c r="BA74" s="42"/>
      <c r="BB74" s="42"/>
      <c r="BC74" s="42"/>
      <c r="BD74" s="42"/>
    </row>
    <row r="75" spans="1:56" ht="13.5" hidden="1">
      <c r="A75" s="39">
        <f>+' (1) Cap Res.2009-2010'!BH75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/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>
        <f>+' (1) Cap Res.2009-2010'!AV75</f>
        <v>0</v>
      </c>
      <c r="AW75" s="42"/>
      <c r="AX75" s="42"/>
      <c r="AY75" s="42"/>
      <c r="AZ75" s="42"/>
      <c r="BA75" s="42"/>
      <c r="BB75" s="42"/>
      <c r="BC75" s="42"/>
      <c r="BD75" s="42"/>
    </row>
    <row r="76" spans="1:56" ht="13.5" hidden="1">
      <c r="A76" s="39">
        <f>+' (1) Cap Res.2009-2010'!BH76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/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>
        <f>+' (1) Cap Res.2009-2010'!AV76</f>
        <v>0</v>
      </c>
      <c r="AW76" s="42"/>
      <c r="AX76" s="42"/>
      <c r="AY76" s="42"/>
      <c r="AZ76" s="42"/>
      <c r="BA76" s="42"/>
      <c r="BB76" s="42"/>
      <c r="BC76" s="42"/>
      <c r="BD76" s="42"/>
    </row>
    <row r="77" spans="1:56" ht="13.5" hidden="1">
      <c r="A77" s="39">
        <f>+' (1) Cap Res.2009-2010'!BH77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/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>
        <f>+' (1) Cap Res.2009-2010'!AV77</f>
        <v>0</v>
      </c>
      <c r="AW77" s="42"/>
      <c r="AX77" s="42"/>
      <c r="AY77" s="42"/>
      <c r="AZ77" s="42"/>
      <c r="BA77" s="42"/>
      <c r="BB77" s="42"/>
      <c r="BC77" s="42"/>
      <c r="BD77" s="42"/>
    </row>
    <row r="78" spans="1:56" ht="13.5" hidden="1">
      <c r="A78" s="39">
        <f>+' (1) Cap Res.2009-2010'!BH78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/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>
        <f>+' (1) Cap Res.2009-2010'!AV78</f>
        <v>0</v>
      </c>
      <c r="AW78" s="42"/>
      <c r="AX78" s="42"/>
      <c r="AY78" s="42"/>
      <c r="AZ78" s="42"/>
      <c r="BA78" s="42"/>
      <c r="BB78" s="42"/>
      <c r="BC78" s="42"/>
      <c r="BD78" s="42"/>
    </row>
    <row r="79" spans="1:56" ht="13.5" hidden="1">
      <c r="A79" s="39">
        <f>+' (1) Cap Res.2009-2010'!BH79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/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>
        <f>+' (1) Cap Res.2009-2010'!AV79</f>
        <v>0</v>
      </c>
      <c r="AW79" s="42"/>
      <c r="AX79" s="42"/>
      <c r="AY79" s="42"/>
      <c r="AZ79" s="42"/>
      <c r="BA79" s="42"/>
      <c r="BB79" s="42"/>
      <c r="BC79" s="42"/>
      <c r="BD79" s="42"/>
    </row>
    <row r="80" spans="1:56" ht="13.5" hidden="1">
      <c r="A80" s="39">
        <f>+' (1) Cap Res.2009-2010'!BH80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/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>
        <f>+' (1) Cap Res.2009-2010'!AV80</f>
        <v>0</v>
      </c>
      <c r="AW80" s="42"/>
      <c r="AX80" s="42"/>
      <c r="AY80" s="42"/>
      <c r="AZ80" s="42"/>
      <c r="BA80" s="42"/>
      <c r="BB80" s="42"/>
      <c r="BC80" s="42"/>
      <c r="BD80" s="42"/>
    </row>
    <row r="81" spans="1:56" ht="13.5" hidden="1">
      <c r="A81" s="39">
        <f>+' (1) Cap Res.2009-2010'!BH81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/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>
        <f>+' (1) Cap Res.2009-2010'!AV81</f>
        <v>0</v>
      </c>
      <c r="AW81" s="42"/>
      <c r="AX81" s="42"/>
      <c r="AY81" s="42"/>
      <c r="AZ81" s="42"/>
      <c r="BA81" s="42"/>
      <c r="BB81" s="42"/>
      <c r="BC81" s="42"/>
      <c r="BD81" s="42"/>
    </row>
    <row r="82" spans="1:56" ht="13.5" hidden="1">
      <c r="A82" s="39">
        <f>+' (1) Cap Res.2009-2010'!BH82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/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>
        <f>+' (1) Cap Res.2009-2010'!AV82</f>
        <v>0</v>
      </c>
      <c r="AW82" s="42"/>
      <c r="AX82" s="42"/>
      <c r="AY82" s="42"/>
      <c r="AZ82" s="42"/>
      <c r="BA82" s="42"/>
      <c r="BB82" s="42"/>
      <c r="BC82" s="42"/>
      <c r="BD82" s="42"/>
    </row>
    <row r="83" spans="1:56" ht="13.5" hidden="1">
      <c r="A83" s="39">
        <f>+' (1) Cap Res.2009-2010'!BH83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/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>
        <f>+' (1) Cap Res.2009-2010'!AV83</f>
        <v>0</v>
      </c>
      <c r="AW83" s="42"/>
      <c r="AX83" s="42"/>
      <c r="AY83" s="42"/>
      <c r="AZ83" s="42"/>
      <c r="BA83" s="42"/>
      <c r="BB83" s="42"/>
      <c r="BC83" s="42"/>
      <c r="BD83" s="42"/>
    </row>
    <row r="84" spans="1:56" ht="13.5" hidden="1">
      <c r="A84" s="39">
        <f>+' (1) Cap Res.2009-2010'!BH84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/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>
        <f>+' (1) Cap Res.2009-2010'!AV84</f>
        <v>0</v>
      </c>
      <c r="AW84" s="42"/>
      <c r="AX84" s="42"/>
      <c r="AY84" s="42"/>
      <c r="AZ84" s="42"/>
      <c r="BA84" s="42"/>
      <c r="BB84" s="42"/>
      <c r="BC84" s="42"/>
      <c r="BD84" s="42"/>
    </row>
    <row r="85" spans="1:56" ht="13.5" hidden="1">
      <c r="A85" s="39">
        <f>+' (1) Cap Res.2009-2010'!BH85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/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>
        <f>+' (1) Cap Res.2009-2010'!AV85</f>
        <v>0</v>
      </c>
      <c r="AW85" s="42"/>
      <c r="AX85" s="42"/>
      <c r="AY85" s="42"/>
      <c r="AZ85" s="42"/>
      <c r="BA85" s="42"/>
      <c r="BB85" s="42"/>
      <c r="BC85" s="42"/>
      <c r="BD85" s="42"/>
    </row>
    <row r="86" spans="1:56" ht="13.5" hidden="1">
      <c r="A86" s="39">
        <f>+' (1) Cap Res.2009-2010'!BH86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/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>
        <f>+' (1) Cap Res.2009-2010'!AV86</f>
        <v>0</v>
      </c>
      <c r="AW86" s="42"/>
      <c r="AX86" s="42"/>
      <c r="AY86" s="42"/>
      <c r="AZ86" s="42"/>
      <c r="BA86" s="42"/>
      <c r="BB86" s="42"/>
      <c r="BC86" s="42"/>
      <c r="BD86" s="42"/>
    </row>
    <row r="87" spans="1:56" ht="13.5" hidden="1">
      <c r="A87" s="39">
        <f>+' (1) Cap Res.2009-2010'!BH87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/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>
        <f>+' (1) Cap Res.2009-2010'!AV87</f>
        <v>0</v>
      </c>
      <c r="AW87" s="42"/>
      <c r="AX87" s="42"/>
      <c r="AY87" s="42"/>
      <c r="AZ87" s="42"/>
      <c r="BA87" s="42"/>
      <c r="BB87" s="42"/>
      <c r="BC87" s="42"/>
      <c r="BD87" s="42"/>
    </row>
    <row r="88" spans="1:56" ht="13.5" hidden="1">
      <c r="A88" s="39">
        <f>+' (1) Cap Res.2009-2010'!BH88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/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>
        <f>+' (1) Cap Res.2009-2010'!AV88</f>
        <v>0</v>
      </c>
      <c r="AW88" s="42"/>
      <c r="AX88" s="42"/>
      <c r="AY88" s="42"/>
      <c r="AZ88" s="42"/>
      <c r="BA88" s="42"/>
      <c r="BB88" s="42"/>
      <c r="BC88" s="42"/>
      <c r="BD88" s="42"/>
    </row>
    <row r="89" spans="1:56" ht="13.5" hidden="1">
      <c r="A89" s="39">
        <f>+' (1) Cap Res.2009-2010'!BH89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/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>
        <f>+' (1) Cap Res.2009-2010'!AV89</f>
        <v>0</v>
      </c>
      <c r="AW89" s="42"/>
      <c r="AX89" s="42"/>
      <c r="AY89" s="42"/>
      <c r="AZ89" s="42"/>
      <c r="BA89" s="42"/>
      <c r="BB89" s="42"/>
      <c r="BC89" s="42"/>
      <c r="BD89" s="42"/>
    </row>
    <row r="90" spans="1:56" ht="13.5" hidden="1">
      <c r="A90" s="39">
        <f>+' (1) Cap Res.2009-2010'!BH90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/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>
        <f>+' (1) Cap Res.2009-2010'!AV90</f>
        <v>0</v>
      </c>
      <c r="AW90" s="42"/>
      <c r="AX90" s="42"/>
      <c r="AY90" s="42"/>
      <c r="AZ90" s="42"/>
      <c r="BA90" s="42"/>
      <c r="BB90" s="42"/>
      <c r="BC90" s="42"/>
      <c r="BD90" s="42"/>
    </row>
    <row r="91" spans="1:56" ht="13.5" hidden="1">
      <c r="A91" s="39">
        <f>+' (1) Cap Res.2009-2010'!BH91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/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>
        <f>+' (1) Cap Res.2009-2010'!AV91</f>
        <v>0</v>
      </c>
      <c r="AW91" s="42"/>
      <c r="AX91" s="42"/>
      <c r="AY91" s="42"/>
      <c r="AZ91" s="42"/>
      <c r="BA91" s="42"/>
      <c r="BB91" s="42"/>
      <c r="BC91" s="42"/>
      <c r="BD91" s="42"/>
    </row>
    <row r="92" spans="1:56" ht="13.5" hidden="1">
      <c r="A92" s="39">
        <f>+' (1) Cap Res.2009-2010'!BH92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/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>
        <f>+' (1) Cap Res.2009-2010'!AV92</f>
        <v>0</v>
      </c>
      <c r="AW92" s="42"/>
      <c r="AX92" s="42"/>
      <c r="AY92" s="42"/>
      <c r="AZ92" s="42"/>
      <c r="BA92" s="42"/>
      <c r="BB92" s="42"/>
      <c r="BC92" s="42"/>
      <c r="BD92" s="42"/>
    </row>
    <row r="93" spans="1:56" ht="13.5" hidden="1">
      <c r="A93" s="39">
        <f>+' (1) Cap Res.2009-2010'!BH93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/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>
        <f>+' (1) Cap Res.2009-2010'!AV93</f>
        <v>0</v>
      </c>
      <c r="AW93" s="42"/>
      <c r="AX93" s="42"/>
      <c r="AY93" s="42"/>
      <c r="AZ93" s="42"/>
      <c r="BA93" s="42"/>
      <c r="BB93" s="42"/>
      <c r="BC93" s="42"/>
      <c r="BD93" s="42"/>
    </row>
    <row r="94" spans="1:56" ht="13.5" hidden="1">
      <c r="A94" s="39">
        <f>+' (1) Cap Res.2009-2010'!BH94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/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>
        <f>+' (1) Cap Res.2009-2010'!AV94</f>
        <v>0</v>
      </c>
      <c r="AW94" s="42"/>
      <c r="AX94" s="42"/>
      <c r="AY94" s="42"/>
      <c r="AZ94" s="42"/>
      <c r="BA94" s="42"/>
      <c r="BB94" s="42"/>
      <c r="BC94" s="42"/>
      <c r="BD94" s="42"/>
    </row>
    <row r="95" spans="1:56" ht="13.5" hidden="1">
      <c r="A95" s="39">
        <f>+' (1) Cap Res.2009-2010'!BH95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/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>
        <f>+' (1) Cap Res.2009-2010'!AV95</f>
        <v>0</v>
      </c>
      <c r="AW95" s="42"/>
      <c r="AX95" s="42"/>
      <c r="AY95" s="42"/>
      <c r="AZ95" s="42"/>
      <c r="BA95" s="42"/>
      <c r="BB95" s="42"/>
      <c r="BC95" s="42"/>
      <c r="BD95" s="42"/>
    </row>
    <row r="96" spans="1:56" ht="13.5" hidden="1">
      <c r="A96" s="39">
        <f>+' (1) Cap Res.2009-2010'!BH96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/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>
        <f>+' (1) Cap Res.2009-2010'!AV96</f>
        <v>0</v>
      </c>
      <c r="AW96" s="42"/>
      <c r="AX96" s="42"/>
      <c r="AY96" s="42"/>
      <c r="AZ96" s="42"/>
      <c r="BA96" s="42"/>
      <c r="BB96" s="42"/>
      <c r="BC96" s="42"/>
      <c r="BD96" s="42"/>
    </row>
    <row r="97" spans="1:56" ht="13.5" hidden="1">
      <c r="A97" s="39">
        <f>+' (1) Cap Res.2009-2010'!BH97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/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>
        <f>+' (1) Cap Res.2009-2010'!AV97</f>
        <v>0</v>
      </c>
      <c r="AW97" s="42"/>
      <c r="AX97" s="42"/>
      <c r="AY97" s="42"/>
      <c r="AZ97" s="42"/>
      <c r="BA97" s="42"/>
      <c r="BB97" s="42"/>
      <c r="BC97" s="42"/>
      <c r="BD97" s="42"/>
    </row>
    <row r="98" spans="1:56" ht="13.5" hidden="1">
      <c r="A98" s="39">
        <f>+' (1) Cap Res.2009-2010'!BH98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/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>
        <f>+' (1) Cap Res.2009-2010'!AV98</f>
        <v>0</v>
      </c>
      <c r="AW98" s="42"/>
      <c r="AX98" s="42"/>
      <c r="AY98" s="42"/>
      <c r="AZ98" s="42"/>
      <c r="BA98" s="42"/>
      <c r="BB98" s="42"/>
      <c r="BC98" s="42"/>
      <c r="BD98" s="42"/>
    </row>
    <row r="99" spans="1:56" ht="13.5" hidden="1">
      <c r="A99" s="39">
        <f>+' (1) Cap Res.2009-2010'!BH99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/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>
        <f>+' (1) Cap Res.2009-2010'!AV99</f>
        <v>0</v>
      </c>
      <c r="AW99" s="42"/>
      <c r="AX99" s="42"/>
      <c r="AY99" s="42"/>
      <c r="AZ99" s="42"/>
      <c r="BA99" s="42"/>
      <c r="BB99" s="42"/>
      <c r="BC99" s="42"/>
      <c r="BD99" s="42"/>
    </row>
    <row r="100" spans="1:56" ht="13.5" hidden="1">
      <c r="A100" s="39">
        <f>+' (1) Cap Res.2009-2010'!BH100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/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>
        <f>+' (1) Cap Res.2009-2010'!AV100</f>
        <v>0</v>
      </c>
      <c r="AW100" s="42"/>
      <c r="AX100" s="42"/>
      <c r="AY100" s="42"/>
      <c r="AZ100" s="42"/>
      <c r="BA100" s="42"/>
      <c r="BB100" s="42"/>
      <c r="BC100" s="42"/>
      <c r="BD100" s="42"/>
    </row>
    <row r="101" spans="1:56" ht="13.5" hidden="1">
      <c r="A101" s="39">
        <f>+' (1) Cap Res.2009-2010'!BH101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/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>
        <f>+' (1) Cap Res.2009-2010'!AV101</f>
        <v>0</v>
      </c>
      <c r="AW101" s="42"/>
      <c r="AX101" s="42"/>
      <c r="AY101" s="42"/>
      <c r="AZ101" s="42"/>
      <c r="BA101" s="42"/>
      <c r="BB101" s="42"/>
      <c r="BC101" s="42"/>
      <c r="BD101" s="42"/>
    </row>
    <row r="102" spans="1:56" ht="13.5" hidden="1">
      <c r="A102" s="39">
        <f>+' (1) Cap Res.2009-2010'!BH102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/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>
        <f>+' (1) Cap Res.2009-2010'!AV102</f>
        <v>0</v>
      </c>
      <c r="AW102" s="42"/>
      <c r="AX102" s="42"/>
      <c r="AY102" s="42"/>
      <c r="AZ102" s="42"/>
      <c r="BA102" s="42"/>
      <c r="BB102" s="42"/>
      <c r="BC102" s="42"/>
      <c r="BD102" s="42"/>
    </row>
    <row r="103" spans="1:56" ht="13.5" hidden="1">
      <c r="A103" s="39">
        <f>+' (1) Cap Res.2009-2010'!BH103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/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>
        <f>+' (1) Cap Res.2009-2010'!AV103</f>
        <v>0</v>
      </c>
      <c r="AW103" s="42"/>
      <c r="AX103" s="42"/>
      <c r="AY103" s="42"/>
      <c r="AZ103" s="42"/>
      <c r="BA103" s="42"/>
      <c r="BB103" s="42"/>
      <c r="BC103" s="42"/>
      <c r="BD103" s="42"/>
    </row>
    <row r="104" spans="1:56" ht="13.5" hidden="1">
      <c r="A104" s="39">
        <f>+' (1) Cap Res.2009-2010'!BH104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/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>
        <f>+' (1) Cap Res.2009-2010'!AV104</f>
        <v>0</v>
      </c>
      <c r="AW104" s="42"/>
      <c r="AX104" s="42"/>
      <c r="AY104" s="42"/>
      <c r="AZ104" s="42"/>
      <c r="BA104" s="42"/>
      <c r="BB104" s="42"/>
      <c r="BC104" s="42"/>
      <c r="BD104" s="42"/>
    </row>
    <row r="105" spans="1:56" ht="13.5" hidden="1">
      <c r="A105" s="39">
        <f>+' (1) Cap Res.2009-2010'!BH105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/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>
        <f>+' (1) Cap Res.2009-2010'!AV105</f>
        <v>0</v>
      </c>
      <c r="AW105" s="42"/>
      <c r="AX105" s="42"/>
      <c r="AY105" s="42"/>
      <c r="AZ105" s="42"/>
      <c r="BA105" s="42"/>
      <c r="BB105" s="42"/>
      <c r="BC105" s="42"/>
      <c r="BD105" s="42"/>
    </row>
    <row r="106" spans="1:56" ht="13.5" hidden="1">
      <c r="A106" s="39">
        <f>+' (1) Cap Res.2009-2010'!BH106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/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>
        <f>+' (1) Cap Res.2009-2010'!AV106</f>
        <v>0</v>
      </c>
      <c r="AW106" s="42"/>
      <c r="AX106" s="42"/>
      <c r="AY106" s="42"/>
      <c r="AZ106" s="42"/>
      <c r="BA106" s="42"/>
      <c r="BB106" s="42"/>
      <c r="BC106" s="42"/>
      <c r="BD106" s="42"/>
    </row>
    <row r="107" spans="1:56" ht="13.5" hidden="1">
      <c r="A107" s="39">
        <f>+' (1) Cap Res.2009-2010'!BH107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/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>
        <f>+' (1) Cap Res.2009-2010'!AV107</f>
        <v>0</v>
      </c>
      <c r="AW107" s="42"/>
      <c r="AX107" s="42"/>
      <c r="AY107" s="42"/>
      <c r="AZ107" s="42"/>
      <c r="BA107" s="42"/>
      <c r="BB107" s="42"/>
      <c r="BC107" s="42"/>
      <c r="BD107" s="42"/>
    </row>
    <row r="108" spans="1:56" ht="13.5" hidden="1">
      <c r="A108" s="39">
        <f>+' (1) Cap Res.2009-2010'!BH108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/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>
        <f>+' (1) Cap Res.2009-2010'!AV108</f>
        <v>0</v>
      </c>
      <c r="AW108" s="42"/>
      <c r="AX108" s="42"/>
      <c r="AY108" s="42"/>
      <c r="AZ108" s="42"/>
      <c r="BA108" s="42"/>
      <c r="BB108" s="42"/>
      <c r="BC108" s="42"/>
      <c r="BD108" s="42"/>
    </row>
    <row r="109" spans="1:56" ht="13.5" hidden="1">
      <c r="A109" s="39">
        <f>+' (1) Cap Res.2009-2010'!BH109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/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>
        <f>+' (1) Cap Res.2009-2010'!AV109</f>
        <v>0</v>
      </c>
      <c r="AW109" s="42"/>
      <c r="AX109" s="42"/>
      <c r="AY109" s="42"/>
      <c r="AZ109" s="42"/>
      <c r="BA109" s="42"/>
      <c r="BB109" s="42"/>
      <c r="BC109" s="42"/>
      <c r="BD109" s="42"/>
    </row>
    <row r="110" spans="1:56" ht="13.5" hidden="1">
      <c r="A110" s="39">
        <f>+' (1) Cap Res.2009-2010'!BH110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/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>
        <f>+' (1) Cap Res.2009-2010'!AV110</f>
        <v>0</v>
      </c>
      <c r="AW110" s="42"/>
      <c r="AX110" s="42"/>
      <c r="AY110" s="42"/>
      <c r="AZ110" s="42"/>
      <c r="BA110" s="42"/>
      <c r="BB110" s="42"/>
      <c r="BC110" s="42"/>
      <c r="BD110" s="42"/>
    </row>
    <row r="111" spans="1:56" ht="13.5" hidden="1">
      <c r="A111" s="39">
        <f>+' (1) Cap Res.2009-2010'!BH111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/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>
        <f>+' (1) Cap Res.2009-2010'!AV111</f>
        <v>0</v>
      </c>
      <c r="AW111" s="42"/>
      <c r="AX111" s="42"/>
      <c r="AY111" s="42"/>
      <c r="AZ111" s="42"/>
      <c r="BA111" s="42"/>
      <c r="BB111" s="42"/>
      <c r="BC111" s="42"/>
      <c r="BD111" s="42"/>
    </row>
    <row r="112" spans="1:56" ht="13.5" hidden="1">
      <c r="A112" s="39">
        <f>+' (1) Cap Res.2009-2010'!BH112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/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>
        <f>+' (1) Cap Res.2009-2010'!AV112</f>
        <v>0</v>
      </c>
      <c r="AW112" s="42"/>
      <c r="AX112" s="42"/>
      <c r="AY112" s="42"/>
      <c r="AZ112" s="42"/>
      <c r="BA112" s="42"/>
      <c r="BB112" s="42"/>
      <c r="BC112" s="42"/>
      <c r="BD112" s="42"/>
    </row>
    <row r="113" spans="1:56" ht="13.5" hidden="1">
      <c r="A113" s="39">
        <f>+' (1) Cap Res.2009-2010'!BH113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/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>
        <f>+' (1) Cap Res.2009-2010'!AV113</f>
        <v>0</v>
      </c>
      <c r="AW113" s="42"/>
      <c r="AX113" s="42"/>
      <c r="AY113" s="42"/>
      <c r="AZ113" s="42"/>
      <c r="BA113" s="42"/>
      <c r="BB113" s="42"/>
      <c r="BC113" s="42"/>
      <c r="BD113" s="42"/>
    </row>
    <row r="114" spans="1:56" ht="13.5" hidden="1">
      <c r="A114" s="39">
        <f>+' (1) Cap Res.2009-2010'!BH114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/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>
        <f>+' (1) Cap Res.2009-2010'!AV114</f>
        <v>0</v>
      </c>
      <c r="AW114" s="42"/>
      <c r="AX114" s="42"/>
      <c r="AY114" s="42"/>
      <c r="AZ114" s="42"/>
      <c r="BA114" s="42"/>
      <c r="BB114" s="42"/>
      <c r="BC114" s="42"/>
      <c r="BD114" s="42"/>
    </row>
    <row r="115" spans="1:56" ht="13.5" hidden="1">
      <c r="A115" s="39">
        <f>+' (1) Cap Res.2009-2010'!BH115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/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>
        <f>+' (1) Cap Res.2009-2010'!AV115</f>
        <v>0</v>
      </c>
      <c r="AW115" s="42"/>
      <c r="AX115" s="42"/>
      <c r="AY115" s="42"/>
      <c r="AZ115" s="42"/>
      <c r="BA115" s="42"/>
      <c r="BB115" s="42"/>
      <c r="BC115" s="42"/>
      <c r="BD115" s="42"/>
    </row>
    <row r="116" spans="1:56" ht="13.5" hidden="1">
      <c r="A116" s="39">
        <f>+' (1) Cap Res.2009-2010'!BH116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/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>
        <f>+' (1) Cap Res.2009-2010'!AV116</f>
        <v>0</v>
      </c>
      <c r="AW116" s="42"/>
      <c r="AX116" s="42"/>
      <c r="AY116" s="42"/>
      <c r="AZ116" s="42"/>
      <c r="BA116" s="42"/>
      <c r="BB116" s="42"/>
      <c r="BC116" s="42"/>
      <c r="BD116" s="42"/>
    </row>
    <row r="117" spans="1:56" ht="13.5" hidden="1">
      <c r="A117" s="39">
        <f>+' (1) Cap Res.2009-2010'!BH117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/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>
        <f>+' (1) Cap Res.2009-2010'!AV117</f>
        <v>0</v>
      </c>
      <c r="AW117" s="42"/>
      <c r="AX117" s="42"/>
      <c r="AY117" s="42"/>
      <c r="AZ117" s="42"/>
      <c r="BA117" s="42"/>
      <c r="BB117" s="42"/>
      <c r="BC117" s="42"/>
      <c r="BD117" s="42"/>
    </row>
    <row r="118" spans="1:56" ht="13.5" hidden="1">
      <c r="A118" s="39">
        <f>+' (1) Cap Res.2009-2010'!BH118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/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>
        <f>+' (1) Cap Res.2009-2010'!AV118</f>
        <v>0</v>
      </c>
      <c r="AW118" s="42"/>
      <c r="AX118" s="42"/>
      <c r="AY118" s="42"/>
      <c r="AZ118" s="42"/>
      <c r="BA118" s="42"/>
      <c r="BB118" s="42"/>
      <c r="BC118" s="42"/>
      <c r="BD118" s="42"/>
    </row>
    <row r="119" spans="1:56" ht="13.5" hidden="1">
      <c r="A119" s="39">
        <f>+' (1) Cap Res.2009-2010'!BH119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/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>
        <f>+' (1) Cap Res.2009-2010'!AV119</f>
        <v>0</v>
      </c>
      <c r="AW119" s="42"/>
      <c r="AX119" s="42"/>
      <c r="AY119" s="42"/>
      <c r="AZ119" s="42"/>
      <c r="BA119" s="42"/>
      <c r="BB119" s="42"/>
      <c r="BC119" s="42"/>
      <c r="BD119" s="42"/>
    </row>
    <row r="120" spans="1:56" ht="13.5" hidden="1">
      <c r="A120" s="39">
        <f>+' (1) Cap Res.2009-2010'!BH120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/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>
        <f>+' (1) Cap Res.2009-2010'!AV120</f>
        <v>0</v>
      </c>
      <c r="AW120" s="42"/>
      <c r="AX120" s="42"/>
      <c r="AY120" s="42"/>
      <c r="AZ120" s="42"/>
      <c r="BA120" s="42"/>
      <c r="BB120" s="42"/>
      <c r="BC120" s="42"/>
      <c r="BD120" s="42"/>
    </row>
    <row r="121" spans="1:56" ht="13.5" hidden="1">
      <c r="A121" s="39">
        <f>+' (1) Cap Res.2009-2010'!BH121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/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>
        <f>+' (1) Cap Res.2009-2010'!AV121</f>
        <v>0</v>
      </c>
      <c r="AW121" s="42"/>
      <c r="AX121" s="42"/>
      <c r="AY121" s="42"/>
      <c r="AZ121" s="42"/>
      <c r="BA121" s="42"/>
      <c r="BB121" s="42"/>
      <c r="BC121" s="42"/>
      <c r="BD121" s="42"/>
    </row>
    <row r="122" spans="1:56" ht="13.5" hidden="1">
      <c r="A122" s="39">
        <f>+' (1) Cap Res.2009-2010'!BH122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/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>
        <f>+' (1) Cap Res.2009-2010'!AV122</f>
        <v>0</v>
      </c>
      <c r="AW122" s="42"/>
      <c r="AX122" s="42"/>
      <c r="AY122" s="42"/>
      <c r="AZ122" s="42"/>
      <c r="BA122" s="42"/>
      <c r="BB122" s="42"/>
      <c r="BC122" s="42"/>
      <c r="BD122" s="42"/>
    </row>
    <row r="123" spans="1:56" ht="13.5" hidden="1">
      <c r="A123" s="39">
        <f>+' (1) Cap Res.2009-2010'!BH123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/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>
        <f>+' (1) Cap Res.2009-2010'!AV123</f>
        <v>0</v>
      </c>
      <c r="AW123" s="42"/>
      <c r="AX123" s="42"/>
      <c r="AY123" s="42"/>
      <c r="AZ123" s="42"/>
      <c r="BA123" s="42"/>
      <c r="BB123" s="42"/>
      <c r="BC123" s="42"/>
      <c r="BD123" s="42"/>
    </row>
    <row r="124" spans="1:56" ht="13.5" hidden="1">
      <c r="A124" s="39">
        <f>+' (1) Cap Res.2009-2010'!BH124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/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>
        <f>+' (1) Cap Res.2009-2010'!AV124</f>
        <v>0</v>
      </c>
      <c r="AW124" s="42"/>
      <c r="AX124" s="42"/>
      <c r="AY124" s="42"/>
      <c r="AZ124" s="42"/>
      <c r="BA124" s="42"/>
      <c r="BB124" s="42"/>
      <c r="BC124" s="42"/>
      <c r="BD124" s="42"/>
    </row>
    <row r="125" spans="1:56" ht="13.5" hidden="1">
      <c r="A125" s="39">
        <f>+' (1) Cap Res.2009-2010'!BH125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/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>
        <f>+' (1) Cap Res.2009-2010'!AV125</f>
        <v>0</v>
      </c>
      <c r="AW125" s="42"/>
      <c r="AX125" s="42"/>
      <c r="AY125" s="42"/>
      <c r="AZ125" s="42"/>
      <c r="BA125" s="42"/>
      <c r="BB125" s="42"/>
      <c r="BC125" s="42"/>
      <c r="BD125" s="42"/>
    </row>
    <row r="126" spans="1:56" ht="13.5" hidden="1">
      <c r="A126" s="39">
        <f>+' (1) Cap Res.2009-2010'!BH126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/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>
        <f>+' (1) Cap Res.2009-2010'!AV126</f>
        <v>0</v>
      </c>
      <c r="AW126" s="42"/>
      <c r="AX126" s="42"/>
      <c r="AY126" s="42"/>
      <c r="AZ126" s="42"/>
      <c r="BA126" s="42"/>
      <c r="BB126" s="42"/>
      <c r="BC126" s="42"/>
      <c r="BD126" s="42"/>
    </row>
    <row r="127" spans="1:56" ht="13.5" hidden="1">
      <c r="A127" s="39">
        <f>+' (1) Cap Res.2009-2010'!BH127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/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>
        <f>+' (1) Cap Res.2009-2010'!AV127</f>
        <v>0</v>
      </c>
      <c r="AW127" s="42"/>
      <c r="AX127" s="42"/>
      <c r="AY127" s="42"/>
      <c r="AZ127" s="42"/>
      <c r="BA127" s="42"/>
      <c r="BB127" s="42"/>
      <c r="BC127" s="42"/>
      <c r="BD127" s="42"/>
    </row>
    <row r="128" spans="1:56" ht="13.5" hidden="1">
      <c r="A128" s="39">
        <f>+' (1) Cap Res.2009-2010'!BH128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/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>
        <f>+' (1) Cap Res.2009-2010'!AV128</f>
        <v>0</v>
      </c>
      <c r="AW128" s="42"/>
      <c r="AX128" s="42"/>
      <c r="AY128" s="42"/>
      <c r="AZ128" s="42"/>
      <c r="BA128" s="42"/>
      <c r="BB128" s="42"/>
      <c r="BC128" s="42"/>
      <c r="BD128" s="42"/>
    </row>
    <row r="129" spans="1:56" ht="13.5" hidden="1">
      <c r="A129" s="39">
        <f>+' (1) Cap Res.2009-2010'!BH129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/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>
        <f>+' (1) Cap Res.2009-2010'!AV129</f>
        <v>0</v>
      </c>
      <c r="AW129" s="42"/>
      <c r="AX129" s="42"/>
      <c r="AY129" s="42"/>
      <c r="AZ129" s="42"/>
      <c r="BA129" s="42"/>
      <c r="BB129" s="42"/>
      <c r="BC129" s="42"/>
      <c r="BD129" s="42"/>
    </row>
    <row r="130" spans="1:56" ht="13.5" hidden="1">
      <c r="A130" s="39">
        <f>+' (1) Cap Res.2009-2010'!BH130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/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>
        <f>+' (1) Cap Res.2009-2010'!AV130</f>
        <v>0</v>
      </c>
      <c r="AW130" s="42"/>
      <c r="AX130" s="42"/>
      <c r="AY130" s="42"/>
      <c r="AZ130" s="42"/>
      <c r="BA130" s="42"/>
      <c r="BB130" s="42"/>
      <c r="BC130" s="42"/>
      <c r="BD130" s="42"/>
    </row>
    <row r="131" spans="1:56" ht="13.5" hidden="1">
      <c r="A131" s="39">
        <f>+' (1) Cap Res.2009-2010'!BH131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/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>
        <f>+' (1) Cap Res.2009-2010'!AV131</f>
        <v>0</v>
      </c>
      <c r="AW131" s="42"/>
      <c r="AX131" s="42"/>
      <c r="AY131" s="42"/>
      <c r="AZ131" s="42"/>
      <c r="BA131" s="42"/>
      <c r="BB131" s="42"/>
      <c r="BC131" s="42"/>
      <c r="BD131" s="42"/>
    </row>
    <row r="132" spans="1:56" ht="13.5" hidden="1">
      <c r="A132" s="39">
        <f>+' (1) Cap Res.2009-2010'!BH132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/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>
        <f>+' (1) Cap Res.2009-2010'!AV132</f>
        <v>0</v>
      </c>
      <c r="AW132" s="42"/>
      <c r="AX132" s="42"/>
      <c r="AY132" s="42"/>
      <c r="AZ132" s="42"/>
      <c r="BA132" s="42"/>
      <c r="BB132" s="42"/>
      <c r="BC132" s="42"/>
      <c r="BD132" s="42"/>
    </row>
    <row r="133" spans="1:56" ht="13.5" hidden="1">
      <c r="A133" s="39">
        <f>+' (1) Cap Res.2009-2010'!BH133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/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>
        <f>+' (1) Cap Res.2009-2010'!AV133</f>
        <v>0</v>
      </c>
      <c r="AW133" s="42"/>
      <c r="AX133" s="42"/>
      <c r="AY133" s="42"/>
      <c r="AZ133" s="42"/>
      <c r="BA133" s="42"/>
      <c r="BB133" s="42"/>
      <c r="BC133" s="42"/>
      <c r="BD133" s="42"/>
    </row>
    <row r="134" spans="1:56" ht="13.5" hidden="1">
      <c r="A134" s="39">
        <f>+' (1) Cap Res.2009-2010'!BH134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/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>
        <f>+' (1) Cap Res.2009-2010'!AV134</f>
        <v>0</v>
      </c>
      <c r="AW134" s="42"/>
      <c r="AX134" s="42"/>
      <c r="AY134" s="42"/>
      <c r="AZ134" s="42"/>
      <c r="BA134" s="42"/>
      <c r="BB134" s="42"/>
      <c r="BC134" s="42"/>
      <c r="BD134" s="42"/>
    </row>
    <row r="135" spans="1:56" ht="13.5" hidden="1">
      <c r="A135" s="39">
        <f>+' (1) Cap Res.2009-2010'!BH135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/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>
        <f>+' (1) Cap Res.2009-2010'!AV135</f>
        <v>0</v>
      </c>
      <c r="AW135" s="42"/>
      <c r="AX135" s="42"/>
      <c r="AY135" s="42"/>
      <c r="AZ135" s="42"/>
      <c r="BA135" s="42"/>
      <c r="BB135" s="42"/>
      <c r="BC135" s="42"/>
      <c r="BD135" s="42"/>
    </row>
    <row r="136" spans="1:56" ht="13.5" hidden="1">
      <c r="A136" s="39">
        <f>+' (1) Cap Res.2009-2010'!BH136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/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>
        <f>+' (1) Cap Res.2009-2010'!AV136</f>
        <v>0</v>
      </c>
      <c r="AW136" s="42"/>
      <c r="AX136" s="42"/>
      <c r="AY136" s="42"/>
      <c r="AZ136" s="42"/>
      <c r="BA136" s="42"/>
      <c r="BB136" s="42"/>
      <c r="BC136" s="42"/>
      <c r="BD136" s="42"/>
    </row>
    <row r="137" spans="1:56" ht="13.5" hidden="1">
      <c r="A137" s="39">
        <f>+' (1) Cap Res.2009-2010'!BH137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/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>
        <f>+' (1) Cap Res.2009-2010'!AV137</f>
        <v>0</v>
      </c>
      <c r="AW137" s="42"/>
      <c r="AX137" s="42"/>
      <c r="AY137" s="42"/>
      <c r="AZ137" s="42"/>
      <c r="BA137" s="42"/>
      <c r="BB137" s="42"/>
      <c r="BC137" s="42"/>
      <c r="BD137" s="42"/>
    </row>
    <row r="138" spans="1:56" ht="13.5" hidden="1">
      <c r="A138" s="39">
        <f>+' (1) Cap Res.2009-2010'!BH138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/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>
        <f>+' (1) Cap Res.2009-2010'!AV138</f>
        <v>0</v>
      </c>
      <c r="AW138" s="42"/>
      <c r="AX138" s="42"/>
      <c r="AY138" s="42"/>
      <c r="AZ138" s="42"/>
      <c r="BA138" s="42"/>
      <c r="BB138" s="42"/>
      <c r="BC138" s="42"/>
      <c r="BD138" s="42"/>
    </row>
    <row r="139" spans="1:56" ht="13.5" hidden="1">
      <c r="A139" s="39">
        <f>+' (1) Cap Res.2009-2010'!BH139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/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>
        <f>+' (1) Cap Res.2009-2010'!AV139</f>
        <v>0</v>
      </c>
      <c r="AW139" s="42"/>
      <c r="AX139" s="42"/>
      <c r="AY139" s="42"/>
      <c r="AZ139" s="42"/>
      <c r="BA139" s="42"/>
      <c r="BB139" s="42"/>
      <c r="BC139" s="42"/>
      <c r="BD139" s="42"/>
    </row>
    <row r="140" spans="1:56" ht="13.5" hidden="1">
      <c r="A140" s="39">
        <f>+' (1) Cap Res.2009-2010'!BH140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/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>
        <f>+' (1) Cap Res.2009-2010'!AV140</f>
        <v>0</v>
      </c>
      <c r="AW140" s="42"/>
      <c r="AX140" s="42"/>
      <c r="AY140" s="42"/>
      <c r="AZ140" s="42"/>
      <c r="BA140" s="42"/>
      <c r="BB140" s="42"/>
      <c r="BC140" s="42"/>
      <c r="BD140" s="42"/>
    </row>
    <row r="141" spans="1:56" ht="13.5" hidden="1">
      <c r="A141" s="39">
        <f>+' (1) Cap Res.2009-2010'!BH141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/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>
        <f>+' (1) Cap Res.2009-2010'!AV141</f>
        <v>0</v>
      </c>
      <c r="AW141" s="42"/>
      <c r="AX141" s="42"/>
      <c r="AY141" s="42"/>
      <c r="AZ141" s="42"/>
      <c r="BA141" s="42"/>
      <c r="BB141" s="42"/>
      <c r="BC141" s="42"/>
      <c r="BD141" s="42"/>
    </row>
    <row r="142" spans="1:56" ht="13.5" hidden="1">
      <c r="A142" s="39">
        <f>+' (1) Cap Res.2009-2010'!BH142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/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>
        <f>+' (1) Cap Res.2009-2010'!AV142</f>
        <v>0</v>
      </c>
      <c r="AW142" s="42"/>
      <c r="AX142" s="42"/>
      <c r="AY142" s="42"/>
      <c r="AZ142" s="42"/>
      <c r="BA142" s="42"/>
      <c r="BB142" s="42"/>
      <c r="BC142" s="42"/>
      <c r="BD142" s="42"/>
    </row>
    <row r="143" spans="1:56" ht="13.5" hidden="1">
      <c r="A143" s="39">
        <f>+' (1) Cap Res.2009-2010'!BH143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/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>
        <f>+' (1) Cap Res.2009-2010'!AV143</f>
        <v>0</v>
      </c>
      <c r="AW143" s="42"/>
      <c r="AX143" s="42"/>
      <c r="AY143" s="42"/>
      <c r="AZ143" s="42"/>
      <c r="BA143" s="42"/>
      <c r="BB143" s="42"/>
      <c r="BC143" s="42"/>
      <c r="BD143" s="42"/>
    </row>
    <row r="144" spans="1:56" ht="13.5" hidden="1">
      <c r="A144" s="39">
        <f>+' (1) Cap Res.2009-2010'!BH144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/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>
        <f>+' (1) Cap Res.2009-2010'!AV144</f>
        <v>0</v>
      </c>
      <c r="AW144" s="42"/>
      <c r="AX144" s="42"/>
      <c r="AY144" s="42"/>
      <c r="AZ144" s="42"/>
      <c r="BA144" s="42"/>
      <c r="BB144" s="42"/>
      <c r="BC144" s="42"/>
      <c r="BD144" s="42"/>
    </row>
    <row r="145" spans="1:56" ht="13.5" hidden="1">
      <c r="A145" s="39">
        <f>+' (1) Cap Res.2009-2010'!BH145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/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>
        <f>+' (1) Cap Res.2009-2010'!AV145</f>
        <v>0</v>
      </c>
      <c r="AW145" s="42"/>
      <c r="AX145" s="42"/>
      <c r="AY145" s="42"/>
      <c r="AZ145" s="42"/>
      <c r="BA145" s="42"/>
      <c r="BB145" s="42"/>
      <c r="BC145" s="42"/>
      <c r="BD145" s="42"/>
    </row>
    <row r="146" spans="1:56" ht="13.5" hidden="1">
      <c r="A146" s="39">
        <f>+' (1) Cap Res.2009-2010'!BH146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/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>
        <f>+' (1) Cap Res.2009-2010'!AV146</f>
        <v>0</v>
      </c>
      <c r="AW146" s="42"/>
      <c r="AX146" s="42"/>
      <c r="AY146" s="42"/>
      <c r="AZ146" s="42"/>
      <c r="BA146" s="42"/>
      <c r="BB146" s="42"/>
      <c r="BC146" s="42"/>
      <c r="BD146" s="42"/>
    </row>
    <row r="147" spans="1:56" ht="13.5" hidden="1">
      <c r="A147" s="39">
        <f>+' (1) Cap Res.2009-2010'!BH147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/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>
        <f>+' (1) Cap Res.2009-2010'!AV147</f>
        <v>0</v>
      </c>
      <c r="AW147" s="42"/>
      <c r="AX147" s="42"/>
      <c r="AY147" s="42"/>
      <c r="AZ147" s="42"/>
      <c r="BA147" s="42"/>
      <c r="BB147" s="42"/>
      <c r="BC147" s="42"/>
      <c r="BD147" s="42"/>
    </row>
    <row r="148" spans="1:56" ht="13.5" hidden="1">
      <c r="A148" s="39">
        <f>+' (1) Cap Res.2009-2010'!BH148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/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>
        <f>+' (1) Cap Res.2009-2010'!AV148</f>
        <v>0</v>
      </c>
      <c r="AW148" s="42"/>
      <c r="AX148" s="42"/>
      <c r="AY148" s="42"/>
      <c r="AZ148" s="42"/>
      <c r="BA148" s="42"/>
      <c r="BB148" s="42"/>
      <c r="BC148" s="42"/>
      <c r="BD148" s="42"/>
    </row>
    <row r="149" spans="1:56" ht="13.5" hidden="1">
      <c r="A149" s="39">
        <f>+' (1) Cap Res.2009-2010'!BH149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/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>
        <f>+' (1) Cap Res.2009-2010'!AV149</f>
        <v>0</v>
      </c>
      <c r="AW149" s="42"/>
      <c r="AX149" s="42"/>
      <c r="AY149" s="42"/>
      <c r="AZ149" s="42"/>
      <c r="BA149" s="42"/>
      <c r="BB149" s="42"/>
      <c r="BC149" s="42"/>
      <c r="BD149" s="42"/>
    </row>
    <row r="150" spans="1:56" ht="13.5" hidden="1">
      <c r="A150" s="39">
        <f>+' (1) Cap Res.2009-2010'!BH150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/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>
        <f>+' (1) Cap Res.2009-2010'!AV150</f>
        <v>0</v>
      </c>
      <c r="AW150" s="42"/>
      <c r="AX150" s="42"/>
      <c r="AY150" s="42"/>
      <c r="AZ150" s="42"/>
      <c r="BA150" s="42"/>
      <c r="BB150" s="42"/>
      <c r="BC150" s="42"/>
      <c r="BD150" s="42"/>
    </row>
    <row r="151" spans="1:56" ht="13.5" hidden="1">
      <c r="A151" s="39">
        <f>+' (1) Cap Res.2009-2010'!BH151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/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>
        <f>+' (1) Cap Res.2009-2010'!AV151</f>
        <v>0</v>
      </c>
      <c r="AW151" s="42"/>
      <c r="AX151" s="42"/>
      <c r="AY151" s="42"/>
      <c r="AZ151" s="42"/>
      <c r="BA151" s="42"/>
      <c r="BB151" s="42"/>
      <c r="BC151" s="42"/>
      <c r="BD151" s="42"/>
    </row>
    <row r="152" spans="1:56" ht="13.5" hidden="1">
      <c r="A152" s="39">
        <f>+' (1) Cap Res.2009-2010'!BH152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/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>
        <f>+' (1) Cap Res.2009-2010'!AV152</f>
        <v>0</v>
      </c>
      <c r="AW152" s="42"/>
      <c r="AX152" s="42"/>
      <c r="AY152" s="42"/>
      <c r="AZ152" s="42"/>
      <c r="BA152" s="42"/>
      <c r="BB152" s="42"/>
      <c r="BC152" s="42"/>
      <c r="BD152" s="42"/>
    </row>
    <row r="153" spans="1:56" ht="13.5" hidden="1">
      <c r="A153" s="39">
        <f>+' (1) Cap Res.2009-2010'!BH153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/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>
        <f>+' (1) Cap Res.2009-2010'!AV153</f>
        <v>0</v>
      </c>
      <c r="AW153" s="42"/>
      <c r="AX153" s="42"/>
      <c r="AY153" s="42"/>
      <c r="AZ153" s="42"/>
      <c r="BA153" s="42"/>
      <c r="BB153" s="42"/>
      <c r="BC153" s="42"/>
      <c r="BD153" s="42"/>
    </row>
    <row r="154" spans="1:56" ht="13.5" hidden="1">
      <c r="A154" s="39">
        <f>+' (1) Cap Res.2009-2010'!BH154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/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>
        <f>+' (1) Cap Res.2009-2010'!AV154</f>
        <v>0</v>
      </c>
      <c r="AW154" s="42"/>
      <c r="AX154" s="42"/>
      <c r="AY154" s="42"/>
      <c r="AZ154" s="42"/>
      <c r="BA154" s="42"/>
      <c r="BB154" s="42"/>
      <c r="BC154" s="42"/>
      <c r="BD154" s="42"/>
    </row>
    <row r="155" spans="1:56" ht="13.5" hidden="1">
      <c r="A155" s="39">
        <f>+' (1) Cap Res.2009-2010'!BH155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/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>
        <f>+' (1) Cap Res.2009-2010'!AV155</f>
        <v>0</v>
      </c>
      <c r="AW155" s="42"/>
      <c r="AX155" s="42"/>
      <c r="AY155" s="42"/>
      <c r="AZ155" s="42"/>
      <c r="BA155" s="42"/>
      <c r="BB155" s="42"/>
      <c r="BC155" s="42"/>
      <c r="BD155" s="42"/>
    </row>
    <row r="156" spans="1:56" ht="13.5" hidden="1">
      <c r="A156" s="39">
        <f>+' (1) Cap Res.2009-2010'!BH156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/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>
        <f>+' (1) Cap Res.2009-2010'!AV156</f>
        <v>0</v>
      </c>
      <c r="AW156" s="42"/>
      <c r="AX156" s="42"/>
      <c r="AY156" s="42"/>
      <c r="AZ156" s="42"/>
      <c r="BA156" s="42"/>
      <c r="BB156" s="42"/>
      <c r="BC156" s="42"/>
      <c r="BD156" s="42"/>
    </row>
    <row r="157" spans="1:56" ht="13.5" hidden="1">
      <c r="A157" s="39">
        <f>+' (1) Cap Res.2009-2010'!BH157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/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>
        <f>+' (1) Cap Res.2009-2010'!AV157</f>
        <v>0</v>
      </c>
      <c r="AW157" s="42"/>
      <c r="AX157" s="42"/>
      <c r="AY157" s="42"/>
      <c r="AZ157" s="42"/>
      <c r="BA157" s="42"/>
      <c r="BB157" s="42"/>
      <c r="BC157" s="42"/>
      <c r="BD157" s="42"/>
    </row>
    <row r="158" spans="1:56" ht="13.5" hidden="1">
      <c r="A158" s="39">
        <f>+' (1) Cap Res.2009-2010'!BH158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/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>
        <f>+' (1) Cap Res.2009-2010'!AV158</f>
        <v>0</v>
      </c>
      <c r="AW158" s="42"/>
      <c r="AX158" s="42"/>
      <c r="AY158" s="42"/>
      <c r="AZ158" s="42"/>
      <c r="BA158" s="42"/>
      <c r="BB158" s="42"/>
      <c r="BC158" s="42"/>
      <c r="BD158" s="42"/>
    </row>
    <row r="159" spans="1:56" ht="13.5" hidden="1">
      <c r="A159" s="39">
        <f>+' (1) Cap Res.2009-2010'!BH159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/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>
        <f>+' (1) Cap Res.2009-2010'!AV159</f>
        <v>0</v>
      </c>
      <c r="AW159" s="42"/>
      <c r="AX159" s="42"/>
      <c r="AY159" s="42"/>
      <c r="AZ159" s="42"/>
      <c r="BA159" s="42"/>
      <c r="BB159" s="42"/>
      <c r="BC159" s="42"/>
      <c r="BD159" s="42"/>
    </row>
    <row r="160" spans="1:56" ht="13.5" hidden="1">
      <c r="A160" s="39">
        <f>+' (1) Cap Res.2009-2010'!BH160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/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>
        <f>+' (1) Cap Res.2009-2010'!AV160</f>
        <v>0</v>
      </c>
      <c r="AW160" s="42"/>
      <c r="AX160" s="42"/>
      <c r="AY160" s="42"/>
      <c r="AZ160" s="42"/>
      <c r="BA160" s="42"/>
      <c r="BB160" s="42"/>
      <c r="BC160" s="42"/>
      <c r="BD160" s="42"/>
    </row>
    <row r="161" spans="1:56" ht="13.5" hidden="1">
      <c r="A161" s="39">
        <f>+' (1) Cap Res.2009-2010'!BH161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/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>
        <f>+' (1) Cap Res.2009-2010'!AV161</f>
        <v>0</v>
      </c>
      <c r="AW161" s="42"/>
      <c r="AX161" s="42"/>
      <c r="AY161" s="42"/>
      <c r="AZ161" s="42"/>
      <c r="BA161" s="42"/>
      <c r="BB161" s="42"/>
      <c r="BC161" s="42"/>
      <c r="BD161" s="42"/>
    </row>
    <row r="162" spans="1:56" ht="13.5" hidden="1">
      <c r="A162" s="39">
        <f>+' (1) Cap Res.2009-2010'!BH162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/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>
        <f>+' (1) Cap Res.2009-2010'!AV162</f>
        <v>0</v>
      </c>
      <c r="AW162" s="42"/>
      <c r="AX162" s="42"/>
      <c r="AY162" s="42"/>
      <c r="AZ162" s="42"/>
      <c r="BA162" s="42"/>
      <c r="BB162" s="42"/>
      <c r="BC162" s="42"/>
      <c r="BD162" s="42"/>
    </row>
    <row r="163" spans="1:56" ht="13.5" hidden="1">
      <c r="A163" s="39">
        <f>+' (1) Cap Res.2009-2010'!BH163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/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>
        <f>+' (1) Cap Res.2009-2010'!AV163</f>
        <v>0</v>
      </c>
      <c r="AW163" s="42"/>
      <c r="AX163" s="42"/>
      <c r="AY163" s="42"/>
      <c r="AZ163" s="42"/>
      <c r="BA163" s="42"/>
      <c r="BB163" s="42"/>
      <c r="BC163" s="42"/>
      <c r="BD163" s="42"/>
    </row>
    <row r="164" spans="1:56" ht="13.5" hidden="1">
      <c r="A164" s="39">
        <f>+' (1) Cap Res.2009-2010'!BH164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/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>
        <f>+' (1) Cap Res.2009-2010'!AV164</f>
        <v>0</v>
      </c>
      <c r="AW164" s="42"/>
      <c r="AX164" s="42"/>
      <c r="AY164" s="42"/>
      <c r="AZ164" s="42"/>
      <c r="BA164" s="42"/>
      <c r="BB164" s="42"/>
      <c r="BC164" s="42"/>
      <c r="BD164" s="42"/>
    </row>
    <row r="165" spans="1:56" ht="13.5" hidden="1">
      <c r="A165" s="39">
        <f>+' (1) Cap Res.2009-2010'!BH165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/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>
        <f>+' (1) Cap Res.2009-2010'!AV165</f>
        <v>0</v>
      </c>
      <c r="AW165" s="42"/>
      <c r="AX165" s="42"/>
      <c r="AY165" s="42"/>
      <c r="AZ165" s="42"/>
      <c r="BA165" s="42"/>
      <c r="BB165" s="42"/>
      <c r="BC165" s="42"/>
      <c r="BD165" s="42"/>
    </row>
    <row r="166" spans="1:56" ht="13.5" hidden="1">
      <c r="A166" s="39">
        <f>+' (1) Cap Res.2009-2010'!BH166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/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>
        <f>+' (1) Cap Res.2009-2010'!AV166</f>
        <v>0</v>
      </c>
      <c r="AW166" s="42"/>
      <c r="AX166" s="42"/>
      <c r="AY166" s="42"/>
      <c r="AZ166" s="42"/>
      <c r="BA166" s="42"/>
      <c r="BB166" s="42"/>
      <c r="BC166" s="42"/>
      <c r="BD166" s="42"/>
    </row>
    <row r="167" spans="1:56" ht="13.5" hidden="1">
      <c r="A167" s="39">
        <f>+' (1) Cap Res.2009-2010'!BH167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/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>
        <f>+' (1) Cap Res.2009-2010'!AV167</f>
        <v>0</v>
      </c>
      <c r="AW167" s="42"/>
      <c r="AX167" s="42"/>
      <c r="AY167" s="42"/>
      <c r="AZ167" s="42"/>
      <c r="BA167" s="42"/>
      <c r="BB167" s="42"/>
      <c r="BC167" s="42"/>
      <c r="BD167" s="42"/>
    </row>
    <row r="168" spans="1:56" ht="13.5" hidden="1">
      <c r="A168" s="39">
        <f>+' (1) Cap Res.2009-2010'!BH168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/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>
        <f>+' (1) Cap Res.2009-2010'!AV168</f>
        <v>0</v>
      </c>
      <c r="AW168" s="42"/>
      <c r="AX168" s="42"/>
      <c r="AY168" s="42"/>
      <c r="AZ168" s="42"/>
      <c r="BA168" s="42"/>
      <c r="BB168" s="42"/>
      <c r="BC168" s="42"/>
      <c r="BD168" s="42"/>
    </row>
    <row r="169" spans="1:56" ht="13.5" hidden="1">
      <c r="A169" s="39">
        <f>+' (1) Cap Res.2009-2010'!BH169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/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>
        <f>+' (1) Cap Res.2009-2010'!AV169</f>
        <v>0</v>
      </c>
      <c r="AW169" s="42"/>
      <c r="AX169" s="42"/>
      <c r="AY169" s="42"/>
      <c r="AZ169" s="42"/>
      <c r="BA169" s="42"/>
      <c r="BB169" s="42"/>
      <c r="BC169" s="42"/>
      <c r="BD169" s="42"/>
    </row>
    <row r="170" spans="1:56" ht="13.5" hidden="1">
      <c r="A170" s="39">
        <f>+' (1) Cap Res.2009-2010'!BH170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/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>
        <f>+' (1) Cap Res.2009-2010'!AV170</f>
        <v>0</v>
      </c>
      <c r="AW170" s="42"/>
      <c r="AX170" s="42"/>
      <c r="AY170" s="42"/>
      <c r="AZ170" s="42"/>
      <c r="BA170" s="42"/>
      <c r="BB170" s="42"/>
      <c r="BC170" s="42"/>
      <c r="BD170" s="42"/>
    </row>
    <row r="171" spans="1:56" ht="13.5" hidden="1">
      <c r="A171" s="39">
        <f>+' (1) Cap Res.2009-2010'!BH171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/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>
        <f>+' (1) Cap Res.2009-2010'!AV171</f>
        <v>0</v>
      </c>
      <c r="AW171" s="42"/>
      <c r="AX171" s="42"/>
      <c r="AY171" s="42"/>
      <c r="AZ171" s="42"/>
      <c r="BA171" s="42"/>
      <c r="BB171" s="42"/>
      <c r="BC171" s="42"/>
      <c r="BD171" s="42"/>
    </row>
    <row r="172" spans="1:56" ht="13.5" hidden="1">
      <c r="A172" s="39">
        <f>+' (1) Cap Res.2009-2010'!BH172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/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>
        <f>+' (1) Cap Res.2009-2010'!AV172</f>
        <v>0</v>
      </c>
      <c r="AW172" s="42"/>
      <c r="AX172" s="42"/>
      <c r="AY172" s="42"/>
      <c r="AZ172" s="42"/>
      <c r="BA172" s="42"/>
      <c r="BB172" s="42"/>
      <c r="BC172" s="42"/>
      <c r="BD172" s="42"/>
    </row>
    <row r="173" spans="1:56" ht="13.5" hidden="1">
      <c r="A173" s="39">
        <f>+' (1) Cap Res.2009-2010'!BH173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/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>
        <f>+' (1) Cap Res.2009-2010'!AV173</f>
        <v>0</v>
      </c>
      <c r="AW173" s="42"/>
      <c r="AX173" s="42"/>
      <c r="AY173" s="42"/>
      <c r="AZ173" s="42"/>
      <c r="BA173" s="42"/>
      <c r="BB173" s="42"/>
      <c r="BC173" s="42"/>
      <c r="BD173" s="42"/>
    </row>
    <row r="174" spans="1:56" ht="13.5" hidden="1">
      <c r="A174" s="39">
        <f>+' (1) Cap Res.2009-2010'!BH174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/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>
        <f>+' (1) Cap Res.2009-2010'!AV174</f>
        <v>0</v>
      </c>
      <c r="AW174" s="42"/>
      <c r="AX174" s="42"/>
      <c r="AY174" s="42"/>
      <c r="AZ174" s="42"/>
      <c r="BA174" s="42"/>
      <c r="BB174" s="42"/>
      <c r="BC174" s="42"/>
      <c r="BD174" s="42"/>
    </row>
    <row r="175" spans="1:56" ht="13.5" hidden="1">
      <c r="A175" s="39">
        <f>+' (1) Cap Res.2009-2010'!BH175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/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>
        <f>+' (1) Cap Res.2009-2010'!AV175</f>
        <v>0</v>
      </c>
      <c r="AW175" s="42"/>
      <c r="AX175" s="42"/>
      <c r="AY175" s="42"/>
      <c r="AZ175" s="42"/>
      <c r="BA175" s="42"/>
      <c r="BB175" s="42"/>
      <c r="BC175" s="42"/>
      <c r="BD175" s="42"/>
    </row>
    <row r="176" spans="1:56" ht="13.5" hidden="1">
      <c r="A176" s="39">
        <f>+' (1) Cap Res.2009-2010'!BH176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/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>
        <f>+' (1) Cap Res.2009-2010'!AV176</f>
        <v>0</v>
      </c>
      <c r="AW176" s="42"/>
      <c r="AX176" s="42"/>
      <c r="AY176" s="42"/>
      <c r="AZ176" s="42"/>
      <c r="BA176" s="42"/>
      <c r="BB176" s="42"/>
      <c r="BC176" s="42"/>
      <c r="BD176" s="42"/>
    </row>
    <row r="177" spans="1:56" ht="13.5" hidden="1">
      <c r="A177" s="39">
        <f>+' (1) Cap Res.2009-2010'!BH177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/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>
        <f>+' (1) Cap Res.2009-2010'!AV177</f>
        <v>0</v>
      </c>
      <c r="AW177" s="42"/>
      <c r="AX177" s="42"/>
      <c r="AY177" s="42"/>
      <c r="AZ177" s="42"/>
      <c r="BA177" s="42"/>
      <c r="BB177" s="42"/>
      <c r="BC177" s="42"/>
      <c r="BD177" s="42"/>
    </row>
    <row r="178" spans="1:56" ht="13.5" hidden="1">
      <c r="A178" s="39">
        <f>+' (1) Cap Res.2009-2010'!BH178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/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>
        <f>+' (1) Cap Res.2009-2010'!AV178</f>
        <v>0</v>
      </c>
      <c r="AW178" s="42"/>
      <c r="AX178" s="42"/>
      <c r="AY178" s="42"/>
      <c r="AZ178" s="42"/>
      <c r="BA178" s="42"/>
      <c r="BB178" s="42"/>
      <c r="BC178" s="42"/>
      <c r="BD178" s="42"/>
    </row>
    <row r="179" spans="1:56" ht="13.5" hidden="1">
      <c r="A179" s="39">
        <f>+' (1) Cap Res.2009-2010'!BH179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/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>
        <f>+' (1) Cap Res.2009-2010'!AV179</f>
        <v>0</v>
      </c>
      <c r="AW179" s="42"/>
      <c r="AX179" s="42"/>
      <c r="AY179" s="42"/>
      <c r="AZ179" s="42"/>
      <c r="BA179" s="42"/>
      <c r="BB179" s="42"/>
      <c r="BC179" s="42"/>
      <c r="BD179" s="42"/>
    </row>
    <row r="180" spans="1:56" ht="13.5" hidden="1">
      <c r="A180" s="39">
        <f>+' (1) Cap Res.2009-2010'!BH180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/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>
        <f>+' (1) Cap Res.2009-2010'!AV180</f>
        <v>0</v>
      </c>
      <c r="AW180" s="42"/>
      <c r="AX180" s="42"/>
      <c r="AY180" s="42"/>
      <c r="AZ180" s="42"/>
      <c r="BA180" s="42"/>
      <c r="BB180" s="42"/>
      <c r="BC180" s="42"/>
      <c r="BD180" s="42"/>
    </row>
    <row r="181" spans="1:56" ht="13.5" hidden="1">
      <c r="A181" s="39">
        <f>+' (1) Cap Res.2009-2010'!BH181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/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>
        <f>+' (1) Cap Res.2009-2010'!AV181</f>
        <v>0</v>
      </c>
      <c r="AW181" s="42"/>
      <c r="AX181" s="42"/>
      <c r="AY181" s="42"/>
      <c r="AZ181" s="42"/>
      <c r="BA181" s="42"/>
      <c r="BB181" s="42"/>
      <c r="BC181" s="42"/>
      <c r="BD181" s="42"/>
    </row>
    <row r="182" spans="1:56" ht="13.5" hidden="1">
      <c r="A182" s="39">
        <f>+' (1) Cap Res.2009-2010'!BH182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/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>
        <f>+' (1) Cap Res.2009-2010'!AV182</f>
        <v>0</v>
      </c>
      <c r="AW182" s="42"/>
      <c r="AX182" s="42"/>
      <c r="AY182" s="42"/>
      <c r="AZ182" s="42"/>
      <c r="BA182" s="42"/>
      <c r="BB182" s="42"/>
      <c r="BC182" s="42"/>
      <c r="BD182" s="42"/>
    </row>
    <row r="183" spans="1:56" ht="13.5" hidden="1">
      <c r="A183" s="39">
        <f>+' (1) Cap Res.2009-2010'!BH183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/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>
        <f>+' (1) Cap Res.2009-2010'!AV183</f>
        <v>0</v>
      </c>
      <c r="AW183" s="42"/>
      <c r="AX183" s="42"/>
      <c r="AY183" s="42"/>
      <c r="AZ183" s="42"/>
      <c r="BA183" s="42"/>
      <c r="BB183" s="42"/>
      <c r="BC183" s="42"/>
      <c r="BD183" s="42"/>
    </row>
    <row r="184" spans="1:56" ht="13.5" hidden="1">
      <c r="A184" s="39">
        <f>+' (1) Cap Res.2009-2010'!BH184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/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>
        <f>+' (1) Cap Res.2009-2010'!AV184</f>
        <v>0</v>
      </c>
      <c r="AW184" s="42"/>
      <c r="AX184" s="42"/>
      <c r="AY184" s="42"/>
      <c r="AZ184" s="42"/>
      <c r="BA184" s="42"/>
      <c r="BB184" s="42"/>
      <c r="BC184" s="42"/>
      <c r="BD184" s="42"/>
    </row>
    <row r="185" spans="1:56" ht="13.5" hidden="1">
      <c r="A185" s="39">
        <f>+' (1) Cap Res.2009-2010'!BH185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/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>
        <f>+' (1) Cap Res.2009-2010'!AV185</f>
        <v>0</v>
      </c>
      <c r="AW185" s="42"/>
      <c r="AX185" s="42"/>
      <c r="AY185" s="42"/>
      <c r="AZ185" s="42"/>
      <c r="BA185" s="42"/>
      <c r="BB185" s="42"/>
      <c r="BC185" s="42"/>
      <c r="BD185" s="42"/>
    </row>
    <row r="186" spans="1:56" ht="13.5" hidden="1">
      <c r="A186" s="39">
        <f>+' (1) Cap Res.2009-2010'!BH186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/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>
        <f>+' (1) Cap Res.2009-2010'!AV186</f>
        <v>0</v>
      </c>
      <c r="AW186" s="42"/>
      <c r="AX186" s="42"/>
      <c r="AY186" s="42"/>
      <c r="AZ186" s="42"/>
      <c r="BA186" s="42"/>
      <c r="BB186" s="42"/>
      <c r="BC186" s="42"/>
      <c r="BD186" s="42"/>
    </row>
    <row r="187" spans="1:56" ht="13.5" hidden="1">
      <c r="A187" s="39">
        <f>+' (1) Cap Res.2009-2010'!BH187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/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>
        <f>+' (1) Cap Res.2009-2010'!AV187</f>
        <v>0</v>
      </c>
      <c r="AW187" s="42"/>
      <c r="AX187" s="42"/>
      <c r="AY187" s="42"/>
      <c r="AZ187" s="42"/>
      <c r="BA187" s="42"/>
      <c r="BB187" s="42"/>
      <c r="BC187" s="42"/>
      <c r="BD187" s="42"/>
    </row>
    <row r="188" spans="1:56" ht="13.5" hidden="1">
      <c r="A188" s="39">
        <f>+' (1) Cap Res.2009-2010'!BH188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/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>
        <f>+' (1) Cap Res.2009-2010'!AV188</f>
        <v>0</v>
      </c>
      <c r="AW188" s="42"/>
      <c r="AX188" s="42"/>
      <c r="AY188" s="42"/>
      <c r="AZ188" s="42"/>
      <c r="BA188" s="42"/>
      <c r="BB188" s="42"/>
      <c r="BC188" s="42"/>
      <c r="BD188" s="42"/>
    </row>
    <row r="189" spans="1:56" ht="13.5" hidden="1">
      <c r="A189" s="39">
        <f>+' (1) Cap Res.2009-2010'!BH189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/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>
        <f>+' (1) Cap Res.2009-2010'!AV189</f>
        <v>0</v>
      </c>
      <c r="AW189" s="42"/>
      <c r="AX189" s="42"/>
      <c r="AY189" s="42"/>
      <c r="AZ189" s="42"/>
      <c r="BA189" s="42"/>
      <c r="BB189" s="42"/>
      <c r="BC189" s="42"/>
      <c r="BD189" s="42"/>
    </row>
    <row r="190" spans="1:56" ht="13.5" hidden="1">
      <c r="A190" s="39">
        <f>+' (1) Cap Res.2009-2010'!BH190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/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>
        <f>+' (1) Cap Res.2009-2010'!AV190</f>
        <v>0</v>
      </c>
      <c r="AW190" s="42"/>
      <c r="AX190" s="42"/>
      <c r="AY190" s="42"/>
      <c r="AZ190" s="42"/>
      <c r="BA190" s="42"/>
      <c r="BB190" s="42"/>
      <c r="BC190" s="42"/>
      <c r="BD190" s="42"/>
    </row>
    <row r="191" spans="1:56" ht="13.5" hidden="1">
      <c r="A191" s="39">
        <f>+' (1) Cap Res.2009-2010'!BH191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/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>
        <f>+' (1) Cap Res.2009-2010'!AV191</f>
        <v>0</v>
      </c>
      <c r="AW191" s="42"/>
      <c r="AX191" s="42"/>
      <c r="AY191" s="42"/>
      <c r="AZ191" s="42"/>
      <c r="BA191" s="42"/>
      <c r="BB191" s="42"/>
      <c r="BC191" s="42"/>
      <c r="BD191" s="42"/>
    </row>
    <row r="192" spans="1:56" ht="13.5" hidden="1">
      <c r="A192" s="39">
        <f>+' (1) Cap Res.2009-2010'!BH192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/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>
        <f>+' (1) Cap Res.2009-2010'!AV192</f>
        <v>0</v>
      </c>
      <c r="AW192" s="42"/>
      <c r="AX192" s="42"/>
      <c r="AY192" s="42"/>
      <c r="AZ192" s="42"/>
      <c r="BA192" s="42"/>
      <c r="BB192" s="42"/>
      <c r="BC192" s="42"/>
      <c r="BD192" s="42"/>
    </row>
    <row r="193" spans="1:56" ht="13.5" hidden="1">
      <c r="A193" s="39">
        <f>+' (1) Cap Res.2009-2010'!BH193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/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>
        <f>+' (1) Cap Res.2009-2010'!AV193</f>
        <v>0</v>
      </c>
      <c r="AW193" s="42"/>
      <c r="AX193" s="42"/>
      <c r="AY193" s="42"/>
      <c r="AZ193" s="42"/>
      <c r="BA193" s="42"/>
      <c r="BB193" s="42"/>
      <c r="BC193" s="42"/>
      <c r="BD193" s="42"/>
    </row>
    <row r="194" spans="1:56" ht="13.5" hidden="1">
      <c r="A194" s="39">
        <f>+' (1) Cap Res.2009-2010'!BH194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/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>
        <f>+' (1) Cap Res.2009-2010'!AV194</f>
        <v>0</v>
      </c>
      <c r="AW194" s="42"/>
      <c r="AX194" s="42"/>
      <c r="AY194" s="42"/>
      <c r="AZ194" s="42"/>
      <c r="BA194" s="42"/>
      <c r="BB194" s="42"/>
      <c r="BC194" s="42"/>
      <c r="BD194" s="42"/>
    </row>
    <row r="195" spans="1:56" ht="13.5" hidden="1">
      <c r="A195" s="39">
        <f>+' (1) Cap Res.2009-2010'!BH195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/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>
        <f>+' (1) Cap Res.2009-2010'!AV195</f>
        <v>0</v>
      </c>
      <c r="AW195" s="42"/>
      <c r="AX195" s="42"/>
      <c r="AY195" s="42"/>
      <c r="AZ195" s="42"/>
      <c r="BA195" s="42"/>
      <c r="BB195" s="42"/>
      <c r="BC195" s="42"/>
      <c r="BD195" s="42"/>
    </row>
    <row r="196" spans="1:56" ht="13.5" hidden="1">
      <c r="A196" s="39">
        <f>+' (1) Cap Res.2009-2010'!BH196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/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>
        <f>+' (1) Cap Res.2009-2010'!AV196</f>
        <v>0</v>
      </c>
      <c r="AW196" s="42"/>
      <c r="AX196" s="42"/>
      <c r="AY196" s="42"/>
      <c r="AZ196" s="42"/>
      <c r="BA196" s="42"/>
      <c r="BB196" s="42"/>
      <c r="BC196" s="42"/>
      <c r="BD196" s="42"/>
    </row>
    <row r="197" spans="1:56" ht="13.5" hidden="1">
      <c r="A197" s="39">
        <f>+' (1) Cap Res.2009-2010'!BH197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/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>
        <f>+' (1) Cap Res.2009-2010'!AV197</f>
        <v>0</v>
      </c>
      <c r="AW197" s="42"/>
      <c r="AX197" s="42"/>
      <c r="AY197" s="42"/>
      <c r="AZ197" s="42"/>
      <c r="BA197" s="42"/>
      <c r="BB197" s="42"/>
      <c r="BC197" s="42"/>
      <c r="BD197" s="42"/>
    </row>
    <row r="198" spans="1:56" ht="13.5" hidden="1">
      <c r="A198" s="39">
        <f>+' (1) Cap Res.2009-2010'!BH198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/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>
        <f>+' (1) Cap Res.2009-2010'!AV198</f>
        <v>0</v>
      </c>
      <c r="AW198" s="42"/>
      <c r="AX198" s="42"/>
      <c r="AY198" s="42"/>
      <c r="AZ198" s="42"/>
      <c r="BA198" s="42"/>
      <c r="BB198" s="42"/>
      <c r="BC198" s="42"/>
      <c r="BD198" s="42"/>
    </row>
    <row r="199" spans="1:56" ht="13.5" hidden="1">
      <c r="A199" s="39">
        <f>+' (1) Cap Res.2009-2010'!BH199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/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>
        <f>+' (1) Cap Res.2009-2010'!AV199</f>
        <v>0</v>
      </c>
      <c r="AW199" s="42"/>
      <c r="AX199" s="42"/>
      <c r="AY199" s="42"/>
      <c r="AZ199" s="42"/>
      <c r="BA199" s="42"/>
      <c r="BB199" s="42"/>
      <c r="BC199" s="42"/>
      <c r="BD199" s="42"/>
    </row>
    <row r="200" spans="1:56" ht="13.5" hidden="1">
      <c r="A200" s="39">
        <f>+' (1) Cap Res.2009-2010'!BH200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/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>
        <f>+' (1) Cap Res.2009-2010'!AV200</f>
        <v>0</v>
      </c>
      <c r="AW200" s="42"/>
      <c r="AX200" s="42"/>
      <c r="AY200" s="42"/>
      <c r="AZ200" s="42"/>
      <c r="BA200" s="42"/>
      <c r="BB200" s="42"/>
      <c r="BC200" s="42"/>
      <c r="BD200" s="42"/>
    </row>
    <row r="201" spans="1:56" ht="13.5" hidden="1">
      <c r="A201" s="39">
        <f>+' (1) Cap Res.2009-2010'!BH201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/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>
        <f>+' (1) Cap Res.2009-2010'!AV201</f>
        <v>0</v>
      </c>
      <c r="AW201" s="42"/>
      <c r="AX201" s="42"/>
      <c r="AY201" s="42"/>
      <c r="AZ201" s="42"/>
      <c r="BA201" s="42"/>
      <c r="BB201" s="42"/>
      <c r="BC201" s="42"/>
      <c r="BD201" s="42"/>
    </row>
    <row r="202" spans="1:56" ht="13.5" hidden="1">
      <c r="A202" s="39">
        <f>+' (1) Cap Res.2009-2010'!BH202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/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>
        <f>+' (1) Cap Res.2009-2010'!AV202</f>
        <v>0</v>
      </c>
      <c r="AW202" s="42"/>
      <c r="AX202" s="42"/>
      <c r="AY202" s="42"/>
      <c r="AZ202" s="42"/>
      <c r="BA202" s="42"/>
      <c r="BB202" s="42"/>
      <c r="BC202" s="42"/>
      <c r="BD202" s="42"/>
    </row>
    <row r="203" spans="1:56" ht="13.5" hidden="1">
      <c r="A203" s="39">
        <f>+' (1) Cap Res.2009-2010'!BH203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/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>
        <f>+' (1) Cap Res.2009-2010'!AV203</f>
        <v>0</v>
      </c>
      <c r="AW203" s="42"/>
      <c r="AX203" s="42"/>
      <c r="AY203" s="42"/>
      <c r="AZ203" s="42"/>
      <c r="BA203" s="42"/>
      <c r="BB203" s="42"/>
      <c r="BC203" s="42"/>
      <c r="BD203" s="42"/>
    </row>
    <row r="204" spans="1:56" ht="13.5" hidden="1">
      <c r="A204" s="39">
        <f>+' (1) Cap Res.2009-2010'!BH204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/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>
        <f>+' (1) Cap Res.2009-2010'!AV204</f>
        <v>0</v>
      </c>
      <c r="AW204" s="42"/>
      <c r="AX204" s="42"/>
      <c r="AY204" s="42"/>
      <c r="AZ204" s="42"/>
      <c r="BA204" s="42"/>
      <c r="BB204" s="42"/>
      <c r="BC204" s="42"/>
      <c r="BD204" s="42"/>
    </row>
    <row r="205" spans="1:56" ht="13.5" hidden="1">
      <c r="A205" s="39">
        <f>+' (1) Cap Res.2009-2010'!BH205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/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>
        <f>+' (1) Cap Res.2009-2010'!AV205</f>
        <v>0</v>
      </c>
      <c r="AW205" s="42"/>
      <c r="AX205" s="42"/>
      <c r="AY205" s="42"/>
      <c r="AZ205" s="42"/>
      <c r="BA205" s="42"/>
      <c r="BB205" s="42"/>
      <c r="BC205" s="42"/>
      <c r="BD205" s="42"/>
    </row>
    <row r="206" spans="1:56" ht="13.5" hidden="1">
      <c r="A206" s="39">
        <f>+' (1) Cap Res.2009-2010'!BH206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/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>
        <f>+' (1) Cap Res.2009-2010'!AV206</f>
        <v>0</v>
      </c>
      <c r="AW206" s="42"/>
      <c r="AX206" s="42"/>
      <c r="AY206" s="42"/>
      <c r="AZ206" s="42"/>
      <c r="BA206" s="42"/>
      <c r="BB206" s="42"/>
      <c r="BC206" s="42"/>
      <c r="BD206" s="42"/>
    </row>
    <row r="207" spans="1:56" ht="13.5" hidden="1">
      <c r="A207" s="39">
        <f>+' (1) Cap Res.2009-2010'!BH207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/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>
        <f>+' (1) Cap Res.2009-2010'!AV207</f>
        <v>0</v>
      </c>
      <c r="AW207" s="42"/>
      <c r="AX207" s="42"/>
      <c r="AY207" s="42"/>
      <c r="AZ207" s="42"/>
      <c r="BA207" s="42"/>
      <c r="BB207" s="42"/>
      <c r="BC207" s="42"/>
      <c r="BD207" s="42"/>
    </row>
    <row r="208" spans="1:56" ht="13.5" hidden="1">
      <c r="A208" s="39">
        <f>+' (1) Cap Res.2009-2010'!BH208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/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>
        <f>+' (1) Cap Res.2009-2010'!AV208</f>
        <v>0</v>
      </c>
      <c r="AW208" s="42"/>
      <c r="AX208" s="42"/>
      <c r="AY208" s="42"/>
      <c r="AZ208" s="42"/>
      <c r="BA208" s="42"/>
      <c r="BB208" s="42"/>
      <c r="BC208" s="42"/>
      <c r="BD208" s="42"/>
    </row>
    <row r="209" spans="1:56" ht="13.5" hidden="1">
      <c r="A209" s="39">
        <f>+' (1) Cap Res.2009-2010'!BH209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/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>
        <f>+' (1) Cap Res.2009-2010'!AV209</f>
        <v>0</v>
      </c>
      <c r="AW209" s="42"/>
      <c r="AX209" s="42"/>
      <c r="AY209" s="42"/>
      <c r="AZ209" s="42"/>
      <c r="BA209" s="42"/>
      <c r="BB209" s="42"/>
      <c r="BC209" s="42"/>
      <c r="BD209" s="42"/>
    </row>
    <row r="210" spans="1:56" ht="13.5" hidden="1">
      <c r="A210" s="39">
        <f>+' (1) Cap Res.2009-2010'!BH210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/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>
        <f>+' (1) Cap Res.2009-2010'!AV210</f>
        <v>0</v>
      </c>
      <c r="AW210" s="42"/>
      <c r="AX210" s="42"/>
      <c r="AY210" s="42"/>
      <c r="AZ210" s="42"/>
      <c r="BA210" s="42"/>
      <c r="BB210" s="42"/>
      <c r="BC210" s="42"/>
      <c r="BD210" s="42"/>
    </row>
    <row r="211" spans="1:56" ht="13.5" hidden="1">
      <c r="A211" s="39">
        <f>+' (1) Cap Res.2009-2010'!BH211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/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>
        <f>+' (1) Cap Res.2009-2010'!AV211</f>
        <v>0</v>
      </c>
      <c r="AW211" s="42"/>
      <c r="AX211" s="42"/>
      <c r="AY211" s="42"/>
      <c r="AZ211" s="42"/>
      <c r="BA211" s="42"/>
      <c r="BB211" s="42"/>
      <c r="BC211" s="42"/>
      <c r="BD211" s="42"/>
    </row>
    <row r="212" spans="1:56" ht="13.5" hidden="1">
      <c r="A212" s="39">
        <f>+' (1) Cap Res.2009-2010'!BH212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/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>
        <f>+' (1) Cap Res.2009-2010'!AV212</f>
        <v>0</v>
      </c>
      <c r="AW212" s="42"/>
      <c r="AX212" s="42"/>
      <c r="AY212" s="42"/>
      <c r="AZ212" s="42"/>
      <c r="BA212" s="42"/>
      <c r="BB212" s="42"/>
      <c r="BC212" s="42"/>
      <c r="BD212" s="42"/>
    </row>
    <row r="213" spans="1:56" ht="13.5" hidden="1">
      <c r="A213" s="39">
        <f>+' (1) Cap Res.2009-2010'!BH213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/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>
        <f>+' (1) Cap Res.2009-2010'!AV213</f>
        <v>0</v>
      </c>
      <c r="AW213" s="42"/>
      <c r="AX213" s="42"/>
      <c r="AY213" s="42"/>
      <c r="AZ213" s="42"/>
      <c r="BA213" s="42"/>
      <c r="BB213" s="42"/>
      <c r="BC213" s="42"/>
      <c r="BD213" s="42"/>
    </row>
    <row r="214" spans="1:56" ht="13.5" hidden="1">
      <c r="A214" s="39">
        <f>+' (1) Cap Res.2009-2010'!BH214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/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>
        <f>+' (1) Cap Res.2009-2010'!AV214</f>
        <v>0</v>
      </c>
      <c r="AW214" s="42"/>
      <c r="AX214" s="42"/>
      <c r="AY214" s="42"/>
      <c r="AZ214" s="42"/>
      <c r="BA214" s="42"/>
      <c r="BB214" s="42"/>
      <c r="BC214" s="42"/>
      <c r="BD214" s="42"/>
    </row>
    <row r="215" spans="1:56" ht="13.5" hidden="1">
      <c r="A215" s="39">
        <f>+' (1) Cap Res.2009-2010'!BH215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/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>
        <f>+' (1) Cap Res.2009-2010'!AV215</f>
        <v>0</v>
      </c>
      <c r="AW215" s="42"/>
      <c r="AX215" s="42"/>
      <c r="AY215" s="42"/>
      <c r="AZ215" s="42"/>
      <c r="BA215" s="42"/>
      <c r="BB215" s="42"/>
      <c r="BC215" s="42"/>
      <c r="BD215" s="42"/>
    </row>
    <row r="216" spans="1:56" ht="13.5" hidden="1">
      <c r="A216" s="39">
        <f>+' (1) Cap Res.2009-2010'!BH216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/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>
        <f>+' (1) Cap Res.2009-2010'!AV216</f>
        <v>0</v>
      </c>
      <c r="AW216" s="42"/>
      <c r="AX216" s="42"/>
      <c r="AY216" s="42"/>
      <c r="AZ216" s="42"/>
      <c r="BA216" s="42"/>
      <c r="BB216" s="42"/>
      <c r="BC216" s="42"/>
      <c r="BD216" s="42"/>
    </row>
    <row r="217" spans="1:56" ht="13.5" hidden="1">
      <c r="A217" s="39">
        <f>+' (1) Cap Res.2009-2010'!BH217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/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>
        <f>+' (1) Cap Res.2009-2010'!AV217</f>
        <v>0</v>
      </c>
      <c r="AW217" s="42"/>
      <c r="AX217" s="42"/>
      <c r="AY217" s="42"/>
      <c r="AZ217" s="42"/>
      <c r="BA217" s="42"/>
      <c r="BB217" s="42"/>
      <c r="BC217" s="42"/>
      <c r="BD217" s="42"/>
    </row>
    <row r="218" spans="1:56" ht="13.5" hidden="1">
      <c r="A218" s="39">
        <f>+' (1) Cap Res.2009-2010'!BH218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/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>
        <f>+' (1) Cap Res.2009-2010'!AV218</f>
        <v>0</v>
      </c>
      <c r="AW218" s="42"/>
      <c r="AX218" s="42"/>
      <c r="AY218" s="42"/>
      <c r="AZ218" s="42"/>
      <c r="BA218" s="42"/>
      <c r="BB218" s="42"/>
      <c r="BC218" s="42"/>
      <c r="BD218" s="42"/>
    </row>
    <row r="219" spans="1:56" ht="13.5" hidden="1">
      <c r="A219" s="39">
        <f>+' (1) Cap Res.2009-2010'!BH219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/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>
        <f>+' (1) Cap Res.2009-2010'!AV219</f>
        <v>0</v>
      </c>
      <c r="AW219" s="42"/>
      <c r="AX219" s="42"/>
      <c r="AY219" s="42"/>
      <c r="AZ219" s="42"/>
      <c r="BA219" s="42"/>
      <c r="BB219" s="42"/>
      <c r="BC219" s="42"/>
      <c r="BD219" s="42"/>
    </row>
    <row r="220" spans="1:56" ht="13.5" hidden="1">
      <c r="A220" s="39">
        <f>+' (1) Cap Res.2009-2010'!BH220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/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>
        <f>+' (1) Cap Res.2009-2010'!AV220</f>
        <v>0</v>
      </c>
      <c r="AW220" s="42"/>
      <c r="AX220" s="42"/>
      <c r="AY220" s="42"/>
      <c r="AZ220" s="42"/>
      <c r="BA220" s="42"/>
      <c r="BB220" s="42"/>
      <c r="BC220" s="42"/>
      <c r="BD220" s="42"/>
    </row>
    <row r="221" spans="1:56" ht="13.5" hidden="1">
      <c r="A221" s="39">
        <f>+' (1) Cap Res.2009-2010'!BH221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/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>
        <f>+' (1) Cap Res.2009-2010'!AV221</f>
        <v>0</v>
      </c>
      <c r="AW221" s="42"/>
      <c r="AX221" s="42"/>
      <c r="AY221" s="42"/>
      <c r="AZ221" s="42"/>
      <c r="BA221" s="42"/>
      <c r="BB221" s="42"/>
      <c r="BC221" s="42"/>
      <c r="BD221" s="42"/>
    </row>
    <row r="222" spans="1:56" ht="13.5" hidden="1">
      <c r="A222" s="39">
        <f>+' (1) Cap Res.2009-2010'!BH222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/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>
        <f>+' (1) Cap Res.2009-2010'!AV222</f>
        <v>0</v>
      </c>
      <c r="AW222" s="42"/>
      <c r="AX222" s="42"/>
      <c r="AY222" s="42"/>
      <c r="AZ222" s="42"/>
      <c r="BA222" s="42"/>
      <c r="BB222" s="42"/>
      <c r="BC222" s="42"/>
      <c r="BD222" s="42"/>
    </row>
    <row r="223" spans="1:56" ht="13.5" hidden="1">
      <c r="A223" s="39">
        <f>+' (1) Cap Res.2009-2010'!BH223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/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>
        <f>+' (1) Cap Res.2009-2010'!AV223</f>
        <v>0</v>
      </c>
      <c r="AW223" s="42"/>
      <c r="AX223" s="42"/>
      <c r="AY223" s="42"/>
      <c r="AZ223" s="42"/>
      <c r="BA223" s="42"/>
      <c r="BB223" s="42"/>
      <c r="BC223" s="42"/>
      <c r="BD223" s="42"/>
    </row>
    <row r="224" spans="1:56" ht="13.5" hidden="1">
      <c r="A224" s="39">
        <f>+' (1) Cap Res.2009-2010'!BH224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/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>
        <f>+' (1) Cap Res.2009-2010'!AV224</f>
        <v>0</v>
      </c>
      <c r="AW224" s="42"/>
      <c r="AX224" s="42"/>
      <c r="AY224" s="42"/>
      <c r="AZ224" s="42"/>
      <c r="BA224" s="42"/>
      <c r="BB224" s="42"/>
      <c r="BC224" s="42"/>
      <c r="BD224" s="42"/>
    </row>
    <row r="225" spans="1:56" ht="13.5" hidden="1">
      <c r="A225" s="39">
        <f>+' (1) Cap Res.2009-2010'!BH225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/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>
        <f>+' (1) Cap Res.2009-2010'!AV225</f>
        <v>0</v>
      </c>
      <c r="AW225" s="42"/>
      <c r="AX225" s="42"/>
      <c r="AY225" s="42"/>
      <c r="AZ225" s="42"/>
      <c r="BA225" s="42"/>
      <c r="BB225" s="42"/>
      <c r="BC225" s="42"/>
      <c r="BD225" s="42"/>
    </row>
    <row r="226" spans="1:56" ht="13.5" hidden="1">
      <c r="A226" s="39">
        <f>+' (1) Cap Res.2009-2010'!BH226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/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>
        <f>+' (1) Cap Res.2009-2010'!AV226</f>
        <v>0</v>
      </c>
      <c r="AW226" s="42"/>
      <c r="AX226" s="42"/>
      <c r="AY226" s="42"/>
      <c r="AZ226" s="42"/>
      <c r="BA226" s="42"/>
      <c r="BB226" s="42"/>
      <c r="BC226" s="42"/>
      <c r="BD226" s="42"/>
    </row>
    <row r="227" spans="1:56" ht="13.5" hidden="1">
      <c r="A227" s="39">
        <f>+' (1) Cap Res.2009-2010'!BH227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/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>
        <f>+' (1) Cap Res.2009-2010'!AV227</f>
        <v>0</v>
      </c>
      <c r="AW227" s="42"/>
      <c r="AX227" s="42"/>
      <c r="AY227" s="42"/>
      <c r="AZ227" s="42"/>
      <c r="BA227" s="42"/>
      <c r="BB227" s="42"/>
      <c r="BC227" s="42"/>
      <c r="BD227" s="42"/>
    </row>
    <row r="228" spans="1:56" ht="13.5" hidden="1">
      <c r="A228" s="39">
        <f>+' (1) Cap Res.2009-2010'!BH228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/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>
        <f>+' (1) Cap Res.2009-2010'!AV228</f>
        <v>0</v>
      </c>
      <c r="AW228" s="42"/>
      <c r="AX228" s="42"/>
      <c r="AY228" s="42"/>
      <c r="AZ228" s="42"/>
      <c r="BA228" s="42"/>
      <c r="BB228" s="42"/>
      <c r="BC228" s="42"/>
      <c r="BD228" s="42"/>
    </row>
    <row r="229" spans="1:56" ht="13.5" hidden="1">
      <c r="A229" s="39">
        <f>+' (1) Cap Res.2009-2010'!BH229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/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>
        <f>+' (1) Cap Res.2009-2010'!AV229</f>
        <v>0</v>
      </c>
      <c r="AW229" s="42"/>
      <c r="AX229" s="42"/>
      <c r="AY229" s="42"/>
      <c r="AZ229" s="42"/>
      <c r="BA229" s="42"/>
      <c r="BB229" s="42"/>
      <c r="BC229" s="42"/>
      <c r="BD229" s="42"/>
    </row>
    <row r="230" spans="1:56" ht="13.5" hidden="1">
      <c r="A230" s="39">
        <f>+' (1) Cap Res.2009-2010'!BH230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/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>
        <f>+' (1) Cap Res.2009-2010'!AV230</f>
        <v>0</v>
      </c>
      <c r="AW230" s="42"/>
      <c r="AX230" s="42"/>
      <c r="AY230" s="42"/>
      <c r="AZ230" s="42"/>
      <c r="BA230" s="42"/>
      <c r="BB230" s="42"/>
      <c r="BC230" s="42"/>
      <c r="BD230" s="42"/>
    </row>
    <row r="231" spans="1:56" ht="13.5" hidden="1">
      <c r="A231" s="39">
        <f>+' (1) Cap Res.2009-2010'!BH231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/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>
        <f>+' (1) Cap Res.2009-2010'!AV231</f>
        <v>0</v>
      </c>
      <c r="AW231" s="42"/>
      <c r="AX231" s="42"/>
      <c r="AY231" s="42"/>
      <c r="AZ231" s="42"/>
      <c r="BA231" s="42"/>
      <c r="BB231" s="42"/>
      <c r="BC231" s="42"/>
      <c r="BD231" s="42"/>
    </row>
    <row r="232" spans="1:56" ht="13.5" hidden="1">
      <c r="A232" s="39">
        <f>+' (1) Cap Res.2009-2010'!BH232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/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>
        <f>+' (1) Cap Res.2009-2010'!AV232</f>
        <v>0</v>
      </c>
      <c r="AW232" s="42"/>
      <c r="AX232" s="42"/>
      <c r="AY232" s="42"/>
      <c r="AZ232" s="42"/>
      <c r="BA232" s="42"/>
      <c r="BB232" s="42"/>
      <c r="BC232" s="42"/>
      <c r="BD232" s="42"/>
    </row>
    <row r="233" spans="1:56" ht="13.5" hidden="1">
      <c r="A233" s="39">
        <f>+' (1) Cap Res.2009-2010'!BH233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/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>
        <f>+' (1) Cap Res.2009-2010'!AV233</f>
        <v>0</v>
      </c>
      <c r="AW233" s="42"/>
      <c r="AX233" s="42"/>
      <c r="AY233" s="42"/>
      <c r="AZ233" s="42"/>
      <c r="BA233" s="42"/>
      <c r="BB233" s="42"/>
      <c r="BC233" s="42"/>
      <c r="BD233" s="42"/>
    </row>
    <row r="234" spans="1:56" ht="13.5" hidden="1">
      <c r="A234" s="39">
        <f>+' (1) Cap Res.2009-2010'!BH234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/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>
        <f>+' (1) Cap Res.2009-2010'!AV234</f>
        <v>0</v>
      </c>
      <c r="AW234" s="42"/>
      <c r="AX234" s="42"/>
      <c r="AY234" s="42"/>
      <c r="AZ234" s="42"/>
      <c r="BA234" s="42"/>
      <c r="BB234" s="42"/>
      <c r="BC234" s="42"/>
      <c r="BD234" s="42"/>
    </row>
    <row r="235" spans="1:56" ht="13.5" hidden="1">
      <c r="A235" s="39">
        <f>+' (1) Cap Res.2009-2010'!BH235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/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>
        <f>+' (1) Cap Res.2009-2010'!AV235</f>
        <v>0</v>
      </c>
      <c r="AW235" s="42"/>
      <c r="AX235" s="42"/>
      <c r="AY235" s="42"/>
      <c r="AZ235" s="42"/>
      <c r="BA235" s="42"/>
      <c r="BB235" s="42"/>
      <c r="BC235" s="42"/>
      <c r="BD235" s="42"/>
    </row>
    <row r="236" spans="1:56" ht="13.5" hidden="1">
      <c r="A236" s="39">
        <f>+' (1) Cap Res.2009-2010'!BH236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/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>
        <f>+' (1) Cap Res.2009-2010'!AV236</f>
        <v>0</v>
      </c>
      <c r="AW236" s="42"/>
      <c r="AX236" s="42"/>
      <c r="AY236" s="42"/>
      <c r="AZ236" s="42"/>
      <c r="BA236" s="42"/>
      <c r="BB236" s="42"/>
      <c r="BC236" s="42"/>
      <c r="BD236" s="42"/>
    </row>
    <row r="237" spans="1:56" ht="13.5" hidden="1">
      <c r="A237" s="39">
        <f>+' (1) Cap Res.2009-2010'!BH237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/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>
        <f>+' (1) Cap Res.2009-2010'!AV237</f>
        <v>0</v>
      </c>
      <c r="AW237" s="42"/>
      <c r="AX237" s="42"/>
      <c r="AY237" s="42"/>
      <c r="AZ237" s="42"/>
      <c r="BA237" s="42"/>
      <c r="BB237" s="42"/>
      <c r="BC237" s="42"/>
      <c r="BD237" s="42"/>
    </row>
    <row r="238" spans="1:56" ht="13.5" hidden="1">
      <c r="A238" s="39">
        <f>+' (1) Cap Res.2009-2010'!BH238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/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>
        <f>+' (1) Cap Res.2009-2010'!AV238</f>
        <v>0</v>
      </c>
      <c r="AW238" s="42"/>
      <c r="AX238" s="42"/>
      <c r="AY238" s="42"/>
      <c r="AZ238" s="42"/>
      <c r="BA238" s="42"/>
      <c r="BB238" s="42"/>
      <c r="BC238" s="42"/>
      <c r="BD238" s="42"/>
    </row>
    <row r="239" spans="1:56" ht="13.5" hidden="1">
      <c r="A239" s="39">
        <f>+' (1) Cap Res.2009-2010'!BH239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/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>
        <f>+' (1) Cap Res.2009-2010'!AV239</f>
        <v>0</v>
      </c>
      <c r="AW239" s="42"/>
      <c r="AX239" s="42"/>
      <c r="AY239" s="42"/>
      <c r="AZ239" s="42"/>
      <c r="BA239" s="42"/>
      <c r="BB239" s="42"/>
      <c r="BC239" s="42"/>
      <c r="BD239" s="42"/>
    </row>
    <row r="240" spans="1:56" ht="13.5" hidden="1">
      <c r="A240" s="39">
        <f>+' (1) Cap Res.2009-2010'!BH240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/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>
        <f>+' (1) Cap Res.2009-2010'!AV240</f>
        <v>0</v>
      </c>
      <c r="AW240" s="42"/>
      <c r="AX240" s="42"/>
      <c r="AY240" s="42"/>
      <c r="AZ240" s="42"/>
      <c r="BA240" s="42"/>
      <c r="BB240" s="42"/>
      <c r="BC240" s="42"/>
      <c r="BD240" s="42"/>
    </row>
    <row r="241" spans="1:56" ht="13.5" hidden="1">
      <c r="A241" s="39">
        <f>+' (1) Cap Res.2009-2010'!BH241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/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>
        <f>+' (1) Cap Res.2009-2010'!AV241</f>
        <v>0</v>
      </c>
      <c r="AW241" s="42"/>
      <c r="AX241" s="42"/>
      <c r="AY241" s="42"/>
      <c r="AZ241" s="42"/>
      <c r="BA241" s="42"/>
      <c r="BB241" s="42"/>
      <c r="BC241" s="42"/>
      <c r="BD241" s="42"/>
    </row>
    <row r="242" spans="1:56" ht="13.5" hidden="1">
      <c r="A242" s="39">
        <f>+' (1) Cap Res.2009-2010'!BH242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/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>
        <f>+' (1) Cap Res.2009-2010'!AV242</f>
        <v>0</v>
      </c>
      <c r="AW242" s="42"/>
      <c r="AX242" s="42"/>
      <c r="AY242" s="42"/>
      <c r="AZ242" s="42"/>
      <c r="BA242" s="42"/>
      <c r="BB242" s="42"/>
      <c r="BC242" s="42"/>
      <c r="BD242" s="42"/>
    </row>
    <row r="243" spans="1:56" ht="13.5" hidden="1">
      <c r="A243" s="39">
        <f>+' (1) Cap Res.2009-2010'!BH243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/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>
        <f>+' (1) Cap Res.2009-2010'!AV243</f>
        <v>0</v>
      </c>
      <c r="AW243" s="42"/>
      <c r="AX243" s="42"/>
      <c r="AY243" s="42"/>
      <c r="AZ243" s="42"/>
      <c r="BA243" s="42"/>
      <c r="BB243" s="42"/>
      <c r="BC243" s="42"/>
      <c r="BD243" s="42"/>
    </row>
    <row r="244" spans="1:56" ht="13.5" hidden="1">
      <c r="A244" s="39">
        <f>+' (1) Cap Res.2009-2010'!BH244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/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>
        <f>+' (1) Cap Res.2009-2010'!AV244</f>
        <v>0</v>
      </c>
      <c r="AW244" s="42"/>
      <c r="AX244" s="42"/>
      <c r="AY244" s="42"/>
      <c r="AZ244" s="42"/>
      <c r="BA244" s="42"/>
      <c r="BB244" s="42"/>
      <c r="BC244" s="42"/>
      <c r="BD244" s="42"/>
    </row>
    <row r="245" spans="1:56" ht="13.5" hidden="1">
      <c r="A245" s="39">
        <f>+' (1) Cap Res.2009-2010'!BH245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/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>
        <f>+' (1) Cap Res.2009-2010'!AV245</f>
        <v>0</v>
      </c>
      <c r="AW245" s="42"/>
      <c r="AX245" s="42"/>
      <c r="AY245" s="42"/>
      <c r="AZ245" s="42"/>
      <c r="BA245" s="42"/>
      <c r="BB245" s="42"/>
      <c r="BC245" s="42"/>
      <c r="BD245" s="42"/>
    </row>
    <row r="246" spans="1:56" ht="13.5" hidden="1">
      <c r="A246" s="39">
        <f>+' (1) Cap Res.2009-2010'!BH246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/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>
        <f>+' (1) Cap Res.2009-2010'!AV246</f>
        <v>0</v>
      </c>
      <c r="AW246" s="42"/>
      <c r="AX246" s="42"/>
      <c r="AY246" s="42"/>
      <c r="AZ246" s="42"/>
      <c r="BA246" s="42"/>
      <c r="BB246" s="42"/>
      <c r="BC246" s="42"/>
      <c r="BD246" s="42"/>
    </row>
    <row r="247" spans="1:56" ht="13.5" hidden="1">
      <c r="A247" s="39">
        <f>+' (1) Cap Res.2009-2010'!BH247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/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>
        <f>+' (1) Cap Res.2009-2010'!AV247</f>
        <v>0</v>
      </c>
      <c r="AW247" s="42"/>
      <c r="AX247" s="42"/>
      <c r="AY247" s="42"/>
      <c r="AZ247" s="42"/>
      <c r="BA247" s="42"/>
      <c r="BB247" s="42"/>
      <c r="BC247" s="42"/>
      <c r="BD247" s="42"/>
    </row>
    <row r="248" spans="1:56" ht="13.5" hidden="1">
      <c r="A248" s="39">
        <f>+' (1) Cap Res.2009-2010'!BH248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/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>
        <f>+' (1) Cap Res.2009-2010'!AV248</f>
        <v>0</v>
      </c>
      <c r="AW248" s="42"/>
      <c r="AX248" s="42"/>
      <c r="AY248" s="42"/>
      <c r="AZ248" s="42"/>
      <c r="BA248" s="42"/>
      <c r="BB248" s="42"/>
      <c r="BC248" s="42"/>
      <c r="BD248" s="42"/>
    </row>
    <row r="249" spans="1:56" ht="13.5" hidden="1">
      <c r="A249" s="39">
        <f>+' (1) Cap Res.2009-2010'!BH249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/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>
        <f>+' (1) Cap Res.2009-2010'!AV249</f>
        <v>0</v>
      </c>
      <c r="AW249" s="42"/>
      <c r="AX249" s="42"/>
      <c r="AY249" s="42"/>
      <c r="AZ249" s="42"/>
      <c r="BA249" s="42"/>
      <c r="BB249" s="42"/>
      <c r="BC249" s="42"/>
      <c r="BD249" s="42"/>
    </row>
    <row r="250" spans="1:56" ht="13.5" hidden="1">
      <c r="A250" s="39">
        <f>+' (1) Cap Res.2009-2010'!BH250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/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>
        <f>+' (1) Cap Res.2009-2010'!AV250</f>
        <v>0</v>
      </c>
      <c r="AW250" s="42"/>
      <c r="AX250" s="42"/>
      <c r="AY250" s="42"/>
      <c r="AZ250" s="42"/>
      <c r="BA250" s="42"/>
      <c r="BB250" s="42"/>
      <c r="BC250" s="42"/>
      <c r="BD250" s="42"/>
    </row>
    <row r="251" spans="1:56" ht="13.5" hidden="1">
      <c r="A251" s="39">
        <f>+' (1) Cap Res.2009-2010'!BH251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/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>
        <f>+' (1) Cap Res.2009-2010'!AV251</f>
        <v>0</v>
      </c>
      <c r="AW251" s="42"/>
      <c r="AX251" s="42"/>
      <c r="AY251" s="42"/>
      <c r="AZ251" s="42"/>
      <c r="BA251" s="42"/>
      <c r="BB251" s="42"/>
      <c r="BC251" s="42"/>
      <c r="BD251" s="42"/>
    </row>
    <row r="252" spans="1:56" ht="13.5" hidden="1">
      <c r="A252" s="39">
        <f>+' (1) Cap Res.2009-2010'!BH252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/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>
        <f>+' (1) Cap Res.2009-2010'!AV252</f>
        <v>0</v>
      </c>
      <c r="AW252" s="42"/>
      <c r="AX252" s="42"/>
      <c r="AY252" s="42"/>
      <c r="AZ252" s="42"/>
      <c r="BA252" s="42"/>
      <c r="BB252" s="42"/>
      <c r="BC252" s="42"/>
      <c r="BD252" s="42"/>
    </row>
    <row r="253" spans="1:56" ht="13.5" hidden="1">
      <c r="A253" s="39">
        <f>+' (1) Cap Res.2009-2010'!BH253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/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>
        <f>+' (1) Cap Res.2009-2010'!AV253</f>
        <v>0</v>
      </c>
      <c r="AW253" s="42"/>
      <c r="AX253" s="42"/>
      <c r="AY253" s="42"/>
      <c r="AZ253" s="42"/>
      <c r="BA253" s="42"/>
      <c r="BB253" s="42"/>
      <c r="BC253" s="42"/>
      <c r="BD253" s="42"/>
    </row>
    <row r="254" spans="1:56" ht="13.5" hidden="1">
      <c r="A254" s="39">
        <f>+' (1) Cap Res.2009-2010'!BH254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/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>
        <f>+' (1) Cap Res.2009-2010'!AV254</f>
        <v>0</v>
      </c>
      <c r="AW254" s="42"/>
      <c r="AX254" s="42"/>
      <c r="AY254" s="42"/>
      <c r="AZ254" s="42"/>
      <c r="BA254" s="42"/>
      <c r="BB254" s="42"/>
      <c r="BC254" s="42"/>
      <c r="BD254" s="42"/>
    </row>
    <row r="255" spans="1:56" ht="13.5" hidden="1">
      <c r="A255" s="39">
        <f>+' (1) Cap Res.2009-2010'!BH255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/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>
        <f>+' (1) Cap Res.2009-2010'!AV255</f>
        <v>0</v>
      </c>
      <c r="AW255" s="42"/>
      <c r="AX255" s="42"/>
      <c r="AY255" s="42"/>
      <c r="AZ255" s="42"/>
      <c r="BA255" s="42"/>
      <c r="BB255" s="42"/>
      <c r="BC255" s="42"/>
      <c r="BD255" s="42"/>
    </row>
    <row r="256" spans="1:56" ht="13.5" hidden="1">
      <c r="A256" s="39">
        <f>+' (1) Cap Res.2009-2010'!BH256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/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>
        <f>+' (1) Cap Res.2009-2010'!AV256</f>
        <v>0</v>
      </c>
      <c r="AW256" s="42"/>
      <c r="AX256" s="42"/>
      <c r="AY256" s="42"/>
      <c r="AZ256" s="42"/>
      <c r="BA256" s="42"/>
      <c r="BB256" s="42"/>
      <c r="BC256" s="42"/>
      <c r="BD256" s="42"/>
    </row>
    <row r="257" spans="1:56" ht="13.5" hidden="1">
      <c r="A257" s="39">
        <f>+' (1) Cap Res.2009-2010'!BH257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/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>
        <f>+' (1) Cap Res.2009-2010'!AV257</f>
        <v>0</v>
      </c>
      <c r="AW257" s="42"/>
      <c r="AX257" s="42"/>
      <c r="AY257" s="42"/>
      <c r="AZ257" s="42"/>
      <c r="BA257" s="42"/>
      <c r="BB257" s="42"/>
      <c r="BC257" s="42"/>
      <c r="BD257" s="42"/>
    </row>
    <row r="258" spans="1:56" ht="13.5" hidden="1">
      <c r="A258" s="39">
        <f>+' (1) Cap Res.2009-2010'!BH258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/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>
        <f>+' (1) Cap Res.2009-2010'!AV258</f>
        <v>0</v>
      </c>
      <c r="AW258" s="42"/>
      <c r="AX258" s="42"/>
      <c r="AY258" s="42"/>
      <c r="AZ258" s="42"/>
      <c r="BA258" s="42"/>
      <c r="BB258" s="42"/>
      <c r="BC258" s="42"/>
      <c r="BD258" s="42"/>
    </row>
    <row r="259" spans="1:56" ht="13.5" hidden="1">
      <c r="A259" s="39">
        <f>+' (1) Cap Res.2009-2010'!BH259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/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>
        <f>+' (1) Cap Res.2009-2010'!AV259</f>
        <v>0</v>
      </c>
      <c r="AW259" s="42"/>
      <c r="AX259" s="42"/>
      <c r="AY259" s="42"/>
      <c r="AZ259" s="42"/>
      <c r="BA259" s="42"/>
      <c r="BB259" s="42"/>
      <c r="BC259" s="42"/>
      <c r="BD259" s="42"/>
    </row>
    <row r="260" spans="1:56" ht="13.5" hidden="1">
      <c r="A260" s="39">
        <f>+' (1) Cap Res.2009-2010'!BH260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/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>
        <f>+' (1) Cap Res.2009-2010'!AV260</f>
        <v>0</v>
      </c>
      <c r="AW260" s="42"/>
      <c r="AX260" s="42"/>
      <c r="AY260" s="42"/>
      <c r="AZ260" s="42"/>
      <c r="BA260" s="42"/>
      <c r="BB260" s="42"/>
      <c r="BC260" s="42"/>
      <c r="BD260" s="42"/>
    </row>
    <row r="261" spans="1:56" ht="13.5" hidden="1">
      <c r="A261" s="39">
        <f>+' (1) Cap Res.2009-2010'!BH261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/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>
        <f>+' (1) Cap Res.2009-2010'!AV261</f>
        <v>0</v>
      </c>
      <c r="AW261" s="42"/>
      <c r="AX261" s="42"/>
      <c r="AY261" s="42"/>
      <c r="AZ261" s="42"/>
      <c r="BA261" s="42"/>
      <c r="BB261" s="42"/>
      <c r="BC261" s="42"/>
      <c r="BD261" s="42"/>
    </row>
    <row r="262" spans="1:56" ht="13.5" hidden="1">
      <c r="A262" s="39">
        <f>+' (1) Cap Res.2009-2010'!BH262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/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>
        <f>+' (1) Cap Res.2009-2010'!AV262</f>
        <v>0</v>
      </c>
      <c r="AW262" s="42"/>
      <c r="AX262" s="42"/>
      <c r="AY262" s="42"/>
      <c r="AZ262" s="42"/>
      <c r="BA262" s="42"/>
      <c r="BB262" s="42"/>
      <c r="BC262" s="42"/>
      <c r="BD262" s="42"/>
    </row>
    <row r="263" spans="1:56" ht="13.5" hidden="1">
      <c r="A263" s="39">
        <f>+' (1) Cap Res.2009-2010'!BH263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/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>
        <f>+' (1) Cap Res.2009-2010'!AV263</f>
        <v>0</v>
      </c>
      <c r="AW263" s="42"/>
      <c r="AX263" s="42"/>
      <c r="AY263" s="42"/>
      <c r="AZ263" s="42"/>
      <c r="BA263" s="42"/>
      <c r="BB263" s="42"/>
      <c r="BC263" s="42"/>
      <c r="BD263" s="42"/>
    </row>
    <row r="264" spans="1:56" ht="13.5" hidden="1">
      <c r="A264" s="39">
        <f>+' (1) Cap Res.2009-2010'!BH264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/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>
        <f>+' (1) Cap Res.2009-2010'!AV264</f>
        <v>0</v>
      </c>
      <c r="AW264" s="42"/>
      <c r="AX264" s="42"/>
      <c r="AY264" s="42"/>
      <c r="AZ264" s="42"/>
      <c r="BA264" s="42"/>
      <c r="BB264" s="42"/>
      <c r="BC264" s="42"/>
      <c r="BD264" s="42"/>
    </row>
    <row r="265" spans="1:56" ht="13.5" hidden="1">
      <c r="A265" s="39">
        <f>+' (1) Cap Res.2009-2010'!BH265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/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>
        <f>+' (1) Cap Res.2009-2010'!AV265</f>
        <v>0</v>
      </c>
      <c r="AW265" s="42"/>
      <c r="AX265" s="42"/>
      <c r="AY265" s="42"/>
      <c r="AZ265" s="42"/>
      <c r="BA265" s="42"/>
      <c r="BB265" s="42"/>
      <c r="BC265" s="42"/>
      <c r="BD265" s="42"/>
    </row>
    <row r="266" spans="1:56" ht="13.5" hidden="1">
      <c r="A266" s="39">
        <f>+' (1) Cap Res.2009-2010'!BH266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/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>
        <f>+' (1) Cap Res.2009-2010'!AV266</f>
        <v>0</v>
      </c>
      <c r="AW266" s="42"/>
      <c r="AX266" s="42"/>
      <c r="AY266" s="42"/>
      <c r="AZ266" s="42"/>
      <c r="BA266" s="42"/>
      <c r="BB266" s="42"/>
      <c r="BC266" s="42"/>
      <c r="BD266" s="42"/>
    </row>
    <row r="267" spans="1:56" ht="13.5" hidden="1">
      <c r="A267" s="39">
        <f>+' (1) Cap Res.2009-2010'!BH267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/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>
        <f>+' (1) Cap Res.2009-2010'!AV267</f>
        <v>0</v>
      </c>
      <c r="AW267" s="42"/>
      <c r="AX267" s="42"/>
      <c r="AY267" s="42"/>
      <c r="AZ267" s="42"/>
      <c r="BA267" s="42"/>
      <c r="BB267" s="42"/>
      <c r="BC267" s="42"/>
      <c r="BD267" s="42"/>
    </row>
    <row r="268" spans="1:56" ht="13.5" hidden="1">
      <c r="A268" s="39">
        <f>+' (1) Cap Res.2009-2010'!BH268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/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>
        <f>+' (1) Cap Res.2009-2010'!AV268</f>
        <v>0</v>
      </c>
      <c r="AW268" s="42"/>
      <c r="AX268" s="42"/>
      <c r="AY268" s="42"/>
      <c r="AZ268" s="42"/>
      <c r="BA268" s="42"/>
      <c r="BB268" s="42"/>
      <c r="BC268" s="42"/>
      <c r="BD268" s="42"/>
    </row>
    <row r="269" spans="1:56" ht="13.5" hidden="1">
      <c r="A269" s="39">
        <f>+' (1) Cap Res.2009-2010'!BH269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/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>
        <f>+' (1) Cap Res.2009-2010'!AV269</f>
        <v>0</v>
      </c>
      <c r="AW269" s="42"/>
      <c r="AX269" s="42"/>
      <c r="AY269" s="42"/>
      <c r="AZ269" s="42"/>
      <c r="BA269" s="42"/>
      <c r="BB269" s="42"/>
      <c r="BC269" s="42"/>
      <c r="BD269" s="42"/>
    </row>
    <row r="270" spans="1:56" ht="13.5" hidden="1">
      <c r="A270" s="39">
        <f>+' (1) Cap Res.2009-2010'!BH270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/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>
        <f>+' (1) Cap Res.2009-2010'!AV270</f>
        <v>0</v>
      </c>
      <c r="AW270" s="42"/>
      <c r="AX270" s="42"/>
      <c r="AY270" s="42"/>
      <c r="AZ270" s="42"/>
      <c r="BA270" s="42"/>
      <c r="BB270" s="42"/>
      <c r="BC270" s="42"/>
      <c r="BD270" s="42"/>
    </row>
    <row r="271" spans="1:56" ht="13.5" hidden="1">
      <c r="A271" s="39">
        <f>+' (1) Cap Res.2009-2010'!BH271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/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>
        <f>+' (1) Cap Res.2009-2010'!AV271</f>
        <v>0</v>
      </c>
      <c r="AW271" s="42"/>
      <c r="AX271" s="42"/>
      <c r="AY271" s="42"/>
      <c r="AZ271" s="42"/>
      <c r="BA271" s="42"/>
      <c r="BB271" s="42"/>
      <c r="BC271" s="42"/>
      <c r="BD271" s="42"/>
    </row>
    <row r="272" spans="1:56" ht="13.5" hidden="1">
      <c r="A272" s="39">
        <f>+' (1) Cap Res.2009-2010'!BH272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/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>
        <f>+' (1) Cap Res.2009-2010'!AV272</f>
        <v>0</v>
      </c>
      <c r="AW272" s="42"/>
      <c r="AX272" s="42"/>
      <c r="AY272" s="42"/>
      <c r="AZ272" s="42"/>
      <c r="BA272" s="42"/>
      <c r="BB272" s="42"/>
      <c r="BC272" s="42"/>
      <c r="BD272" s="42"/>
    </row>
    <row r="273" spans="1:56" ht="13.5" hidden="1">
      <c r="A273" s="39">
        <f>+' (1) Cap Res.2009-2010'!BH273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/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>
        <f>+' (1) Cap Res.2009-2010'!AV273</f>
        <v>0</v>
      </c>
      <c r="AW273" s="42"/>
      <c r="AX273" s="42"/>
      <c r="AY273" s="42"/>
      <c r="AZ273" s="42"/>
      <c r="BA273" s="42"/>
      <c r="BB273" s="42"/>
      <c r="BC273" s="42"/>
      <c r="BD273" s="42"/>
    </row>
    <row r="274" spans="1:56" ht="13.5" hidden="1">
      <c r="A274" s="39">
        <f>+' (1) Cap Res.2009-2010'!BH274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/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>
        <f>+' (1) Cap Res.2009-2010'!AV274</f>
        <v>0</v>
      </c>
      <c r="AW274" s="42"/>
      <c r="AX274" s="42"/>
      <c r="AY274" s="42"/>
      <c r="AZ274" s="42"/>
      <c r="BA274" s="42"/>
      <c r="BB274" s="42"/>
      <c r="BC274" s="42"/>
      <c r="BD274" s="42"/>
    </row>
    <row r="275" spans="1:56" ht="13.5" hidden="1">
      <c r="A275" s="177" t="str">
        <f>+' (1) Cap Res.2009-2010'!BH275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/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>
        <f>+' (1) Cap Res.2009-2010'!AV275</f>
        <v>0</v>
      </c>
      <c r="AW275" s="42"/>
      <c r="AX275" s="42"/>
      <c r="AY275" s="42"/>
      <c r="AZ275" s="42"/>
      <c r="BA275" s="42"/>
      <c r="BB275" s="42"/>
      <c r="BC275" s="42"/>
      <c r="BD275" s="42"/>
    </row>
    <row r="276" spans="1:56" ht="13.5" hidden="1">
      <c r="A276" s="177">
        <f>+' (1) Cap Res.2009-2010'!BH276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/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>
        <f>+' (1) Cap Res.2009-2010'!AV276</f>
        <v>0</v>
      </c>
      <c r="AW276" s="42"/>
      <c r="AX276" s="42"/>
      <c r="AY276" s="42"/>
      <c r="AZ276" s="42"/>
      <c r="BA276" s="42"/>
      <c r="BB276" s="42"/>
      <c r="BC276" s="42"/>
      <c r="BD276" s="42"/>
    </row>
    <row r="277" spans="1:56" ht="13.5" hidden="1">
      <c r="A277" s="177">
        <f>+' (1) Cap Res.2009-2010'!BH277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/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>
        <f>+' (1) Cap Res.2009-2010'!AV277</f>
        <v>0</v>
      </c>
      <c r="AW277" s="42"/>
      <c r="AX277" s="42"/>
      <c r="AY277" s="42"/>
      <c r="AZ277" s="42"/>
      <c r="BA277" s="42"/>
      <c r="BB277" s="42"/>
      <c r="BC277" s="42"/>
      <c r="BD277" s="42"/>
    </row>
    <row r="278" spans="1:56" ht="14.25" hidden="1" customHeight="1">
      <c r="A278" s="177">
        <f>+' (1) Cap Res.2009-2010'!BH278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/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>
        <f>+' (1) Cap Res.2009-2010'!AV278</f>
        <v>0</v>
      </c>
      <c r="AW278" s="42"/>
      <c r="AX278" s="42"/>
      <c r="AY278" s="42"/>
      <c r="AZ278" s="42"/>
      <c r="BA278" s="42"/>
      <c r="BB278" s="42"/>
      <c r="BC278" s="42"/>
      <c r="BD278" s="42"/>
    </row>
    <row r="279" spans="1:56" ht="13.5" hidden="1">
      <c r="A279" s="177">
        <f>+' (1) Cap Res.2009-2010'!BH279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/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>
        <f>+' (1) Cap Res.2009-2010'!AV279</f>
        <v>0</v>
      </c>
      <c r="AW279" s="42"/>
      <c r="AX279" s="42"/>
      <c r="AY279" s="42"/>
      <c r="AZ279" s="42"/>
      <c r="BA279" s="42"/>
      <c r="BB279" s="42"/>
      <c r="BC279" s="42"/>
      <c r="BD279" s="42"/>
    </row>
    <row r="280" spans="1:56" ht="13.5" hidden="1">
      <c r="A280" s="177">
        <f>+' (1) Cap Res.2009-2010'!BH280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/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>
        <f>+' (1) Cap Res.2009-2010'!AV280</f>
        <v>0</v>
      </c>
      <c r="AW280" s="42"/>
      <c r="AX280" s="42"/>
      <c r="AY280" s="42"/>
      <c r="AZ280" s="42"/>
      <c r="BA280" s="42"/>
      <c r="BB280" s="42"/>
      <c r="BC280" s="42"/>
      <c r="BD280" s="42"/>
    </row>
    <row r="281" spans="1:56" ht="13.5" hidden="1">
      <c r="A281" s="177">
        <f>+' (1) Cap Res.2009-2010'!BH281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/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>
        <f>+' (1) Cap Res.2009-2010'!AV281</f>
        <v>0</v>
      </c>
      <c r="AW281" s="42"/>
      <c r="AX281" s="42"/>
      <c r="AY281" s="42"/>
      <c r="AZ281" s="42"/>
      <c r="BA281" s="42"/>
      <c r="BB281" s="42"/>
      <c r="BC281" s="42"/>
      <c r="BD281" s="42"/>
    </row>
    <row r="282" spans="1:56" ht="13.5" hidden="1">
      <c r="A282" s="177">
        <f>+' (1) Cap Res.2009-2010'!BH282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/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>
        <f>+' (1) Cap Res.2009-2010'!AV282</f>
        <v>0</v>
      </c>
      <c r="AW282" s="42"/>
      <c r="AX282" s="42"/>
      <c r="AY282" s="42"/>
      <c r="AZ282" s="42"/>
      <c r="BA282" s="42"/>
      <c r="BB282" s="42"/>
      <c r="BC282" s="42"/>
      <c r="BD282" s="42"/>
    </row>
    <row r="283" spans="1:56" ht="13.5" hidden="1">
      <c r="A283" s="177">
        <f>+' (1) Cap Res.2009-2010'!BH283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/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>
        <f>+' (1) Cap Res.2009-2010'!AV283</f>
        <v>0</v>
      </c>
      <c r="AW283" s="42"/>
      <c r="AX283" s="42"/>
      <c r="AY283" s="42"/>
      <c r="AZ283" s="42"/>
      <c r="BA283" s="42"/>
      <c r="BB283" s="42"/>
      <c r="BC283" s="42"/>
      <c r="BD283" s="42"/>
    </row>
    <row r="284" spans="1:56" ht="13.5" hidden="1">
      <c r="A284" s="177">
        <f>+' (1) Cap Res.2009-2010'!BH284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/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>
        <f>+' (1) Cap Res.2009-2010'!AV284</f>
        <v>0</v>
      </c>
      <c r="AW284" s="42"/>
      <c r="AX284" s="42"/>
      <c r="AY284" s="42"/>
      <c r="AZ284" s="42"/>
      <c r="BA284" s="42"/>
      <c r="BB284" s="42"/>
      <c r="BC284" s="42"/>
      <c r="BD284" s="42"/>
    </row>
    <row r="285" spans="1:56" ht="13.5" hidden="1">
      <c r="A285" s="177">
        <f>+' (1) Cap Res.2009-2010'!BH285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/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>
        <f>+' (1) Cap Res.2009-2010'!AV285</f>
        <v>0</v>
      </c>
      <c r="AW285" s="42"/>
      <c r="AX285" s="42"/>
      <c r="AY285" s="42"/>
      <c r="AZ285" s="42"/>
      <c r="BA285" s="42"/>
      <c r="BB285" s="42"/>
      <c r="BC285" s="42"/>
      <c r="BD285" s="42"/>
    </row>
    <row r="286" spans="1:56" ht="13.5" hidden="1">
      <c r="A286" s="177">
        <f>+' (1) Cap Res.2009-2010'!BH286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/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>
        <f>+' (1) Cap Res.2009-2010'!AV286</f>
        <v>0</v>
      </c>
      <c r="AW286" s="42"/>
      <c r="AX286" s="42"/>
      <c r="AY286" s="42"/>
      <c r="AZ286" s="42"/>
      <c r="BA286" s="42"/>
      <c r="BB286" s="42"/>
      <c r="BC286" s="42"/>
      <c r="BD286" s="42"/>
    </row>
    <row r="287" spans="1:56" ht="13.5" hidden="1">
      <c r="A287" s="177">
        <f>+' (1) Cap Res.2009-2010'!BH287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/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>
        <f>+' (1) Cap Res.2009-2010'!AV287</f>
        <v>0</v>
      </c>
      <c r="AW287" s="42"/>
      <c r="AX287" s="42"/>
      <c r="AY287" s="42"/>
      <c r="AZ287" s="42"/>
      <c r="BA287" s="42"/>
      <c r="BB287" s="42"/>
      <c r="BC287" s="42"/>
      <c r="BD287" s="42"/>
    </row>
    <row r="288" spans="1:56" ht="13.5" hidden="1">
      <c r="A288" s="177" t="str">
        <f>+' (1) Cap Res.2009-2010'!BH288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/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>
        <f>+' (1) Cap Res.2009-2010'!AV288</f>
        <v>0</v>
      </c>
      <c r="AW288" s="42"/>
      <c r="AX288" s="42"/>
      <c r="AY288" s="42"/>
      <c r="AZ288" s="42"/>
      <c r="BA288" s="42"/>
      <c r="BB288" s="42"/>
      <c r="BC288" s="42"/>
      <c r="BD288" s="42"/>
    </row>
    <row r="289" spans="1:56" ht="13.5" hidden="1">
      <c r="A289" s="177">
        <f>+' (1) Cap Res.2009-2010'!BH289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/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>
        <f>+' (1) Cap Res.2009-2010'!AV289</f>
        <v>0</v>
      </c>
      <c r="AW289" s="42"/>
      <c r="AX289" s="42"/>
      <c r="AY289" s="42"/>
      <c r="AZ289" s="42"/>
      <c r="BA289" s="42"/>
      <c r="BB289" s="42"/>
      <c r="BC289" s="42"/>
      <c r="BD289" s="42"/>
    </row>
    <row r="290" spans="1:56" ht="13.5" hidden="1">
      <c r="A290" s="177">
        <f>+' (1) Cap Res.2009-2010'!BH290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/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>
        <f>+' (1) Cap Res.2009-2010'!AV290</f>
        <v>0</v>
      </c>
      <c r="AW290" s="42"/>
      <c r="AX290" s="42"/>
      <c r="AY290" s="42"/>
      <c r="AZ290" s="42"/>
      <c r="BA290" s="42"/>
      <c r="BB290" s="42"/>
      <c r="BC290" s="42"/>
      <c r="BD290" s="42"/>
    </row>
    <row r="291" spans="1:56" ht="13.5" hidden="1">
      <c r="A291" s="177">
        <f>+' (1) Cap Res.2009-2010'!BH291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/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>
        <f>+' (1) Cap Res.2009-2010'!AV291</f>
        <v>0</v>
      </c>
      <c r="AW291" s="42"/>
      <c r="AX291" s="42"/>
      <c r="AY291" s="42"/>
      <c r="AZ291" s="42"/>
      <c r="BA291" s="42"/>
      <c r="BB291" s="42"/>
      <c r="BC291" s="42"/>
      <c r="BD291" s="42"/>
    </row>
    <row r="292" spans="1:56" ht="13.5" hidden="1">
      <c r="A292" s="177">
        <f>+' (1) Cap Res.2009-2010'!BH292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/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>
        <f>+' (1) Cap Res.2009-2010'!AV292</f>
        <v>0</v>
      </c>
      <c r="AW292" s="42"/>
      <c r="AX292" s="42"/>
      <c r="AY292" s="42"/>
      <c r="AZ292" s="42"/>
      <c r="BA292" s="42"/>
      <c r="BB292" s="42"/>
      <c r="BC292" s="42"/>
      <c r="BD292" s="42"/>
    </row>
    <row r="293" spans="1:56" ht="13.5" hidden="1">
      <c r="A293" s="177">
        <f>+' (1) Cap Res.2009-2010'!BH293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/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>
        <f>+' (1) Cap Res.2009-2010'!AV293</f>
        <v>0</v>
      </c>
      <c r="AW293" s="42"/>
      <c r="AX293" s="42"/>
      <c r="AY293" s="42"/>
      <c r="AZ293" s="42"/>
      <c r="BA293" s="42"/>
      <c r="BB293" s="42"/>
      <c r="BC293" s="42"/>
      <c r="BD293" s="42"/>
    </row>
    <row r="294" spans="1:56" ht="13.5" hidden="1">
      <c r="A294" s="177">
        <f>+' (1) Cap Res.2009-2010'!BH294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/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>
        <f>+' (1) Cap Res.2009-2010'!AV294</f>
        <v>0</v>
      </c>
      <c r="AW294" s="42"/>
      <c r="AX294" s="42"/>
      <c r="AY294" s="42"/>
      <c r="AZ294" s="42"/>
      <c r="BA294" s="42"/>
      <c r="BB294" s="42"/>
      <c r="BC294" s="42"/>
      <c r="BD294" s="42"/>
    </row>
    <row r="295" spans="1:56" ht="13.5" hidden="1">
      <c r="A295" s="177">
        <f>+' (1) Cap Res.2009-2010'!BH295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/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>
        <f>+' (1) Cap Res.2009-2010'!AV295</f>
        <v>0</v>
      </c>
      <c r="AW295" s="42"/>
      <c r="AX295" s="42"/>
      <c r="AY295" s="42"/>
      <c r="AZ295" s="42"/>
      <c r="BA295" s="42"/>
      <c r="BB295" s="42"/>
      <c r="BC295" s="42"/>
      <c r="BD295" s="42"/>
    </row>
    <row r="296" spans="1:56" ht="13.5" hidden="1">
      <c r="A296" s="177">
        <f>+' (1) Cap Res.2009-2010'!BH296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/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>
        <f>+' (1) Cap Res.2009-2010'!AV296</f>
        <v>0</v>
      </c>
      <c r="AW296" s="42"/>
      <c r="AX296" s="42"/>
      <c r="AY296" s="42"/>
      <c r="AZ296" s="42"/>
      <c r="BA296" s="42"/>
      <c r="BB296" s="42"/>
      <c r="BC296" s="42"/>
      <c r="BD296" s="42"/>
    </row>
    <row r="297" spans="1:56" ht="13.5" hidden="1">
      <c r="A297" s="177">
        <f>+' (1) Cap Res.2009-2010'!BH297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/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>
        <f>+' (1) Cap Res.2009-2010'!AV297</f>
        <v>0</v>
      </c>
      <c r="AW297" s="42"/>
      <c r="AX297" s="42"/>
      <c r="AY297" s="42"/>
      <c r="AZ297" s="42"/>
      <c r="BA297" s="42"/>
      <c r="BB297" s="42"/>
      <c r="BC297" s="42"/>
      <c r="BD297" s="42"/>
    </row>
    <row r="298" spans="1:56" ht="13.5" hidden="1">
      <c r="A298" s="177">
        <f>+' (1) Cap Res.2009-2010'!BH298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/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>
        <f>+' (1) Cap Res.2009-2010'!AV298</f>
        <v>0</v>
      </c>
      <c r="AW298" s="42"/>
      <c r="AX298" s="42"/>
      <c r="AY298" s="42"/>
      <c r="AZ298" s="42"/>
      <c r="BA298" s="42"/>
      <c r="BB298" s="42"/>
      <c r="BC298" s="42"/>
      <c r="BD298" s="42"/>
    </row>
    <row r="299" spans="1:56" ht="13.5" hidden="1">
      <c r="A299" s="177">
        <f>+' (1) Cap Res.2009-2010'!BH299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/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>
        <f>+' (1) Cap Res.2009-2010'!AV299</f>
        <v>0</v>
      </c>
      <c r="AW299" s="42"/>
      <c r="AX299" s="42"/>
      <c r="AY299" s="42"/>
      <c r="AZ299" s="42"/>
      <c r="BA299" s="42"/>
      <c r="BB299" s="42"/>
      <c r="BC299" s="42"/>
      <c r="BD299" s="42"/>
    </row>
    <row r="300" spans="1:56" ht="13.5" hidden="1">
      <c r="A300" s="177">
        <f>+' (1) Cap Res.2009-2010'!BH300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/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>
        <f>+' (1) Cap Res.2009-2010'!AV300</f>
        <v>0</v>
      </c>
      <c r="AW300" s="42"/>
      <c r="AX300" s="42"/>
      <c r="AY300" s="42"/>
      <c r="AZ300" s="42"/>
      <c r="BA300" s="42"/>
      <c r="BB300" s="42"/>
      <c r="BC300" s="42"/>
      <c r="BD300" s="42"/>
    </row>
    <row r="301" spans="1:56" ht="13.5" hidden="1">
      <c r="A301" s="177">
        <f>+' (1) Cap Res.2009-2010'!BH301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/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>
        <f>+' (1) Cap Res.2009-2010'!AV301</f>
        <v>0</v>
      </c>
      <c r="AW301" s="42"/>
      <c r="AX301" s="42"/>
      <c r="AY301" s="42"/>
      <c r="AZ301" s="42"/>
      <c r="BA301" s="42"/>
      <c r="BB301" s="42"/>
      <c r="BC301" s="42"/>
      <c r="BD301" s="42"/>
    </row>
    <row r="302" spans="1:56" ht="13.5" hidden="1">
      <c r="A302" s="177">
        <f>+' (1) Cap Res.2009-2010'!BH302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/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>
        <f>+' (1) Cap Res.2009-2010'!AV302</f>
        <v>0</v>
      </c>
      <c r="AW302" s="42"/>
      <c r="AX302" s="42"/>
      <c r="AY302" s="42"/>
      <c r="AZ302" s="42"/>
      <c r="BA302" s="42"/>
      <c r="BB302" s="42"/>
      <c r="BC302" s="42"/>
      <c r="BD302" s="42"/>
    </row>
    <row r="303" spans="1:56" ht="13.5" hidden="1">
      <c r="A303" s="177">
        <f>+' (1) Cap Res.2009-2010'!BH303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/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>
        <f>+' (1) Cap Res.2009-2010'!AV303</f>
        <v>0</v>
      </c>
      <c r="AW303" s="42"/>
      <c r="AX303" s="42"/>
      <c r="AY303" s="42"/>
      <c r="AZ303" s="42"/>
      <c r="BA303" s="42"/>
      <c r="BB303" s="42"/>
      <c r="BC303" s="42"/>
      <c r="BD303" s="42"/>
    </row>
    <row r="304" spans="1:56" ht="13.5" hidden="1">
      <c r="A304" s="177">
        <f>+' (1) Cap Res.2009-2010'!BH304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/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>
        <f>+' (1) Cap Res.2009-2010'!AV304</f>
        <v>0</v>
      </c>
      <c r="AW304" s="42"/>
      <c r="AX304" s="42"/>
      <c r="AY304" s="42"/>
      <c r="AZ304" s="42"/>
      <c r="BA304" s="42"/>
      <c r="BB304" s="42"/>
      <c r="BC304" s="42"/>
      <c r="BD304" s="42"/>
    </row>
    <row r="305" spans="1:56" ht="13.5" hidden="1">
      <c r="A305" s="177">
        <f>+' (1) Cap Res.2009-2010'!BH305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/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>
        <f>+' (1) Cap Res.2009-2010'!AV305</f>
        <v>0</v>
      </c>
      <c r="AW305" s="42"/>
      <c r="AX305" s="42"/>
      <c r="AY305" s="42"/>
      <c r="AZ305" s="42"/>
      <c r="BA305" s="42"/>
      <c r="BB305" s="42"/>
      <c r="BC305" s="42"/>
      <c r="BD305" s="42"/>
    </row>
    <row r="306" spans="1:56" ht="13.5" hidden="1">
      <c r="A306" s="177">
        <f>+' (1) Cap Res.2009-2010'!BH306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/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>
        <f>+' (1) Cap Res.2009-2010'!AV306</f>
        <v>0</v>
      </c>
      <c r="AW306" s="42"/>
      <c r="AX306" s="42"/>
      <c r="AY306" s="42"/>
      <c r="AZ306" s="42"/>
      <c r="BA306" s="42"/>
      <c r="BB306" s="42"/>
      <c r="BC306" s="42"/>
      <c r="BD306" s="42"/>
    </row>
    <row r="307" spans="1:56" ht="13.5" hidden="1">
      <c r="A307" s="177">
        <f>+' (1) Cap Res.2009-2010'!BH307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/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>
        <f>+' (1) Cap Res.2009-2010'!AV307</f>
        <v>0</v>
      </c>
      <c r="AW307" s="42"/>
      <c r="AX307" s="42"/>
      <c r="AY307" s="42"/>
      <c r="AZ307" s="42"/>
      <c r="BA307" s="42"/>
      <c r="BB307" s="42"/>
      <c r="BC307" s="42"/>
      <c r="BD307" s="42"/>
    </row>
    <row r="308" spans="1:56" ht="13.5" hidden="1">
      <c r="A308" s="177">
        <f>+' (1) Cap Res.2009-2010'!BH308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/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>
        <f>+' (1) Cap Res.2009-2010'!AV308</f>
        <v>0</v>
      </c>
      <c r="AW308" s="42"/>
      <c r="AX308" s="42"/>
      <c r="AY308" s="42"/>
      <c r="AZ308" s="42"/>
      <c r="BA308" s="42"/>
      <c r="BB308" s="42"/>
      <c r="BC308" s="42"/>
      <c r="BD308" s="42"/>
    </row>
    <row r="309" spans="1:56" ht="13.5" hidden="1">
      <c r="A309" s="177">
        <f>+' (1) Cap Res.2009-2010'!BH309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/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>
        <f>+' (1) Cap Res.2009-2010'!AV309</f>
        <v>0</v>
      </c>
      <c r="AW309" s="42"/>
      <c r="AX309" s="42"/>
      <c r="AY309" s="42"/>
      <c r="AZ309" s="42"/>
      <c r="BA309" s="42"/>
      <c r="BB309" s="42"/>
      <c r="BC309" s="42"/>
      <c r="BD309" s="42"/>
    </row>
    <row r="310" spans="1:56" ht="13.5" hidden="1">
      <c r="A310" s="177">
        <f>+' (1) Cap Res.2009-2010'!BH310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/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>
        <f>+' (1) Cap Res.2009-2010'!AV310</f>
        <v>0</v>
      </c>
      <c r="AW310" s="42"/>
      <c r="AX310" s="42"/>
      <c r="AY310" s="42"/>
      <c r="AZ310" s="42"/>
      <c r="BA310" s="42"/>
      <c r="BB310" s="42"/>
      <c r="BC310" s="42"/>
      <c r="BD310" s="42"/>
    </row>
    <row r="311" spans="1:56" ht="13.5" hidden="1">
      <c r="A311" s="177">
        <f>+' (1) Cap Res.2009-2010'!BH311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/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>
        <f>+' (1) Cap Res.2009-2010'!AV311</f>
        <v>0</v>
      </c>
      <c r="AW311" s="42"/>
      <c r="AX311" s="42"/>
      <c r="AY311" s="42"/>
      <c r="AZ311" s="42"/>
      <c r="BA311" s="42"/>
      <c r="BB311" s="42"/>
      <c r="BC311" s="42"/>
      <c r="BD311" s="42"/>
    </row>
    <row r="312" spans="1:56" ht="13.5" hidden="1">
      <c r="A312" s="177">
        <f>+' (1) Cap Res.2009-2010'!BH312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/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>
        <f>+' (1) Cap Res.2009-2010'!AV312</f>
        <v>0</v>
      </c>
      <c r="AW312" s="42"/>
      <c r="AX312" s="42"/>
      <c r="AY312" s="42"/>
      <c r="AZ312" s="42"/>
      <c r="BA312" s="42"/>
      <c r="BB312" s="42"/>
      <c r="BC312" s="42"/>
      <c r="BD312" s="42"/>
    </row>
    <row r="313" spans="1:56" ht="13.5" hidden="1">
      <c r="A313" s="177">
        <f>+' (1) Cap Res.2009-2010'!BH313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/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>
        <f>+' (1) Cap Res.2009-2010'!AV313</f>
        <v>0</v>
      </c>
      <c r="AW313" s="42"/>
      <c r="AX313" s="42"/>
      <c r="AY313" s="42"/>
      <c r="AZ313" s="42"/>
      <c r="BA313" s="42"/>
      <c r="BB313" s="42"/>
      <c r="BC313" s="42"/>
      <c r="BD313" s="42"/>
    </row>
    <row r="314" spans="1:56" ht="13.5" hidden="1">
      <c r="A314" s="177">
        <f>+' (1) Cap Res.2009-2010'!BH314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/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>
        <f>+' (1) Cap Res.2009-2010'!AV314</f>
        <v>0</v>
      </c>
      <c r="AW314" s="42"/>
      <c r="AX314" s="42"/>
      <c r="AY314" s="42"/>
      <c r="AZ314" s="42"/>
      <c r="BA314" s="42"/>
      <c r="BB314" s="42"/>
      <c r="BC314" s="42"/>
      <c r="BD314" s="42"/>
    </row>
    <row r="315" spans="1:56" ht="13.5" hidden="1">
      <c r="A315" s="177">
        <f>+' (1) Cap Res.2009-2010'!BH315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/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>
        <f>+' (1) Cap Res.2009-2010'!AV315</f>
        <v>0</v>
      </c>
      <c r="AW315" s="42"/>
      <c r="AX315" s="42"/>
      <c r="AY315" s="42"/>
      <c r="AZ315" s="42"/>
      <c r="BA315" s="42"/>
      <c r="BB315" s="42"/>
      <c r="BC315" s="42"/>
      <c r="BD315" s="42"/>
    </row>
    <row r="316" spans="1:56" ht="13.5" hidden="1">
      <c r="A316" s="177">
        <f>+' (1) Cap Res.2009-2010'!BH316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/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>
        <f>+' (1) Cap Res.2009-2010'!AV316</f>
        <v>0</v>
      </c>
      <c r="AW316" s="42"/>
      <c r="AX316" s="42"/>
      <c r="AY316" s="42"/>
      <c r="AZ316" s="42"/>
      <c r="BA316" s="42"/>
      <c r="BB316" s="42"/>
      <c r="BC316" s="42"/>
      <c r="BD316" s="42"/>
    </row>
    <row r="317" spans="1:56" ht="13.5" hidden="1">
      <c r="A317" s="177">
        <f>+' (1) Cap Res.2009-2010'!BH317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/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>
        <f>+' (1) Cap Res.2009-2010'!AV317</f>
        <v>0</v>
      </c>
      <c r="AW317" s="42"/>
      <c r="AX317" s="42"/>
      <c r="AY317" s="42"/>
      <c r="AZ317" s="42"/>
      <c r="BA317" s="42"/>
      <c r="BB317" s="42"/>
      <c r="BC317" s="42"/>
      <c r="BD317" s="42"/>
    </row>
    <row r="318" spans="1:56" ht="13.5" hidden="1">
      <c r="A318" s="177">
        <f>+' (1) Cap Res.2009-2010'!BH318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/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>
        <f>+' (1) Cap Res.2009-2010'!AV318</f>
        <v>0</v>
      </c>
      <c r="AW318" s="42"/>
      <c r="AX318" s="42"/>
      <c r="AY318" s="42"/>
      <c r="AZ318" s="42"/>
      <c r="BA318" s="42"/>
      <c r="BB318" s="42"/>
      <c r="BC318" s="42"/>
      <c r="BD318" s="42"/>
    </row>
    <row r="319" spans="1:56" ht="13.5" hidden="1">
      <c r="A319" s="177">
        <f>+' (1) Cap Res.2009-2010'!BH319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/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>
        <f>+' (1) Cap Res.2009-2010'!AV319</f>
        <v>0</v>
      </c>
      <c r="AW319" s="42"/>
      <c r="AX319" s="42"/>
      <c r="AY319" s="42"/>
      <c r="AZ319" s="42"/>
      <c r="BA319" s="42"/>
      <c r="BB319" s="42"/>
      <c r="BC319" s="42"/>
      <c r="BD319" s="42"/>
    </row>
    <row r="320" spans="1:56" ht="13.5" hidden="1">
      <c r="A320" s="177">
        <f>+' (1) Cap Res.2009-2010'!BH320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/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>
        <f>+' (1) Cap Res.2009-2010'!AV320</f>
        <v>0</v>
      </c>
      <c r="AW320" s="42"/>
      <c r="AX320" s="42"/>
      <c r="AY320" s="42"/>
      <c r="AZ320" s="42"/>
      <c r="BA320" s="42"/>
      <c r="BB320" s="42"/>
      <c r="BC320" s="42"/>
      <c r="BD320" s="42"/>
    </row>
    <row r="321" spans="1:56" ht="13.5" hidden="1">
      <c r="A321" s="177">
        <f>+' (1) Cap Res.2009-2010'!BH321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/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>
        <f>+' (1) Cap Res.2009-2010'!AV321</f>
        <v>0</v>
      </c>
      <c r="AW321" s="42"/>
      <c r="AX321" s="42"/>
      <c r="AY321" s="42"/>
      <c r="AZ321" s="42"/>
      <c r="BA321" s="42"/>
      <c r="BB321" s="42"/>
      <c r="BC321" s="42"/>
      <c r="BD321" s="42"/>
    </row>
    <row r="322" spans="1:56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/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>
        <f>+' (1) Cap Res.2009-2010'!AV322</f>
        <v>0</v>
      </c>
      <c r="AW322" s="42"/>
      <c r="AX322" s="42"/>
      <c r="AY322" s="42"/>
      <c r="AZ322" s="42"/>
      <c r="BA322" s="42"/>
      <c r="BB322" s="42"/>
      <c r="BC322" s="42"/>
      <c r="BD322" s="42"/>
    </row>
    <row r="323" spans="1:56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/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>
        <f>+' (1) Cap Res.2009-2010'!AV323</f>
        <v>0</v>
      </c>
      <c r="AW323" s="42"/>
      <c r="AX323" s="42"/>
      <c r="AY323" s="42"/>
      <c r="AZ323" s="42"/>
      <c r="BA323" s="42"/>
      <c r="BB323" s="42"/>
      <c r="BC323" s="42"/>
      <c r="BD323" s="42"/>
    </row>
    <row r="324" spans="1:56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/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>
        <f>+' (1) Cap Res.2009-2010'!AV324</f>
        <v>0</v>
      </c>
      <c r="AW324" s="42"/>
      <c r="AX324" s="42"/>
      <c r="AY324" s="42"/>
      <c r="AZ324" s="42"/>
      <c r="BA324" s="42"/>
      <c r="BB324" s="42"/>
      <c r="BC324" s="42"/>
      <c r="BD324" s="42"/>
    </row>
    <row r="325" spans="1:56" ht="13.5" hidden="1">
      <c r="A325" s="177">
        <f>+' (1) Cap Res.2009-2010'!BH325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/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>
        <f>+' (1) Cap Res.2009-2010'!AV325</f>
        <v>0</v>
      </c>
      <c r="AW325" s="42"/>
      <c r="AX325" s="42"/>
      <c r="AY325" s="42"/>
      <c r="AZ325" s="42"/>
      <c r="BA325" s="42"/>
      <c r="BB325" s="42"/>
      <c r="BC325" s="42"/>
      <c r="BD325" s="42"/>
    </row>
    <row r="326" spans="1:56" ht="13.5" hidden="1">
      <c r="A326" s="177">
        <f>+' (1) Cap Res.2009-2010'!BH326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/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>
        <f>+' (1) Cap Res.2009-2010'!AV326</f>
        <v>0</v>
      </c>
      <c r="AW326" s="42"/>
      <c r="AX326" s="42"/>
      <c r="AY326" s="42"/>
      <c r="AZ326" s="42"/>
      <c r="BA326" s="42"/>
      <c r="BB326" s="42"/>
      <c r="BC326" s="42"/>
      <c r="BD326" s="42"/>
    </row>
    <row r="327" spans="1:56" ht="13.5" hidden="1">
      <c r="A327" s="177">
        <f>+' (1) Cap Res.2009-2010'!BH327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/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>
        <f>+' (1) Cap Res.2009-2010'!AV327</f>
        <v>0</v>
      </c>
      <c r="AW327" s="42"/>
      <c r="AX327" s="42"/>
      <c r="AY327" s="42"/>
      <c r="AZ327" s="42"/>
      <c r="BA327" s="42"/>
      <c r="BB327" s="42"/>
      <c r="BC327" s="42"/>
      <c r="BD327" s="42"/>
    </row>
    <row r="328" spans="1:56" ht="13.5" hidden="1">
      <c r="A328" s="177">
        <f>+' (1) Cap Res.2009-2010'!BH328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/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>
        <f>+' (1) Cap Res.2009-2010'!AV328</f>
        <v>0</v>
      </c>
      <c r="AW328" s="42"/>
      <c r="AX328" s="42"/>
      <c r="AY328" s="42"/>
      <c r="AZ328" s="42"/>
      <c r="BA328" s="42"/>
      <c r="BB328" s="42"/>
      <c r="BC328" s="42"/>
      <c r="BD328" s="42"/>
    </row>
    <row r="329" spans="1:56" ht="13.5" hidden="1">
      <c r="A329" s="177">
        <f>+' (1) Cap Res.2009-2010'!BH329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/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>
        <f>+' (1) Cap Res.2009-2010'!AV329</f>
        <v>0</v>
      </c>
      <c r="AW329" s="42"/>
      <c r="AX329" s="42"/>
      <c r="AY329" s="42"/>
      <c r="AZ329" s="42"/>
      <c r="BA329" s="42"/>
      <c r="BB329" s="42"/>
      <c r="BC329" s="42"/>
      <c r="BD329" s="42"/>
    </row>
    <row r="330" spans="1:56" ht="13.5" hidden="1">
      <c r="A330" s="177">
        <f>+' (1) Cap Res.2009-2010'!BH330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/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>
        <f>+' (1) Cap Res.2009-2010'!AV330</f>
        <v>0</v>
      </c>
      <c r="AW330" s="42"/>
      <c r="AX330" s="42"/>
      <c r="AY330" s="42"/>
      <c r="AZ330" s="42"/>
      <c r="BA330" s="42"/>
      <c r="BB330" s="42"/>
      <c r="BC330" s="42"/>
      <c r="BD330" s="42"/>
    </row>
    <row r="331" spans="1:56" ht="13.5" hidden="1">
      <c r="A331" s="177">
        <f>+' (1) Cap Res.2009-2010'!BH331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/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>
        <f>+' (1) Cap Res.2009-2010'!AV331</f>
        <v>0</v>
      </c>
      <c r="AW331" s="42"/>
      <c r="AX331" s="42"/>
      <c r="AY331" s="42"/>
      <c r="AZ331" s="42"/>
      <c r="BA331" s="42"/>
      <c r="BB331" s="42"/>
      <c r="BC331" s="42"/>
      <c r="BD331" s="42"/>
    </row>
    <row r="332" spans="1:56" ht="13.5" hidden="1">
      <c r="A332" s="177">
        <f>+' (1) Cap Res.2009-2010'!BH332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/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>
        <f>+' (1) Cap Res.2009-2010'!AV332</f>
        <v>0</v>
      </c>
      <c r="AW332" s="42"/>
      <c r="AX332" s="42"/>
      <c r="AY332" s="42"/>
      <c r="AZ332" s="42"/>
      <c r="BA332" s="42"/>
      <c r="BB332" s="42"/>
      <c r="BC332" s="42"/>
      <c r="BD332" s="42"/>
    </row>
    <row r="333" spans="1:56" ht="13.5" hidden="1">
      <c r="A333" s="177">
        <f>+' (1) Cap Res.2009-2010'!BH333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/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>
        <f>+' (1) Cap Res.2009-2010'!AV333</f>
        <v>0</v>
      </c>
      <c r="AW333" s="42"/>
      <c r="AX333" s="42"/>
      <c r="AY333" s="42"/>
      <c r="AZ333" s="42"/>
      <c r="BA333" s="42"/>
      <c r="BB333" s="42"/>
      <c r="BC333" s="42"/>
      <c r="BD333" s="42"/>
    </row>
    <row r="334" spans="1:56" ht="13.5" hidden="1">
      <c r="A334" s="177">
        <f>+' (1) Cap Res.2009-2010'!BH334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/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>
        <f>+' (1) Cap Res.2009-2010'!AV334</f>
        <v>0</v>
      </c>
      <c r="AW334" s="42"/>
      <c r="AX334" s="42"/>
      <c r="AY334" s="42"/>
      <c r="AZ334" s="42"/>
      <c r="BA334" s="42"/>
      <c r="BB334" s="42"/>
      <c r="BC334" s="42"/>
      <c r="BD334" s="42"/>
    </row>
    <row r="335" spans="1:56" ht="13.5" hidden="1">
      <c r="A335" s="177">
        <f>+' (1) Cap Res.2009-2010'!BH335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/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>
        <f>+' (1) Cap Res.2009-2010'!AV335</f>
        <v>0</v>
      </c>
      <c r="AW335" s="42"/>
      <c r="AX335" s="42"/>
      <c r="AY335" s="42"/>
      <c r="AZ335" s="42"/>
      <c r="BA335" s="42"/>
      <c r="BB335" s="42"/>
      <c r="BC335" s="42"/>
      <c r="BD335" s="42"/>
    </row>
    <row r="336" spans="1:56" ht="13.5" hidden="1">
      <c r="A336" s="177">
        <f>+' (1) Cap Res.2009-2010'!BH336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/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>
        <f>+' (1) Cap Res.2009-2010'!AV336</f>
        <v>0</v>
      </c>
      <c r="AW336" s="42"/>
      <c r="AX336" s="42"/>
      <c r="AY336" s="42"/>
      <c r="AZ336" s="42"/>
      <c r="BA336" s="42"/>
      <c r="BB336" s="42"/>
      <c r="BC336" s="42"/>
      <c r="BD336" s="42"/>
    </row>
    <row r="337" spans="1:56" ht="13.5" hidden="1">
      <c r="A337" s="177">
        <f>+' (1) Cap Res.2009-2010'!BH337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/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>
        <f>+' (1) Cap Res.2009-2010'!AV337</f>
        <v>0</v>
      </c>
      <c r="AW337" s="42"/>
      <c r="AX337" s="42"/>
      <c r="AY337" s="42"/>
      <c r="AZ337" s="42"/>
      <c r="BA337" s="42"/>
      <c r="BB337" s="42"/>
      <c r="BC337" s="42"/>
      <c r="BD337" s="42"/>
    </row>
    <row r="338" spans="1:56" ht="13.5" hidden="1">
      <c r="A338" s="177">
        <f>+' (1) Cap Res.2009-2010'!BH338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/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>
        <f>+' (1) Cap Res.2009-2010'!AV338</f>
        <v>0</v>
      </c>
      <c r="AW338" s="42"/>
      <c r="AX338" s="42"/>
      <c r="AY338" s="42"/>
      <c r="AZ338" s="42"/>
      <c r="BA338" s="42"/>
      <c r="BB338" s="42"/>
      <c r="BC338" s="42"/>
      <c r="BD338" s="42"/>
    </row>
    <row r="339" spans="1:56" ht="13.5" hidden="1">
      <c r="A339" s="177">
        <f>+' (1) Cap Res.2009-2010'!BH339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/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>
        <f>+' (1) Cap Res.2009-2010'!AV339</f>
        <v>0</v>
      </c>
      <c r="AW339" s="42"/>
      <c r="AX339" s="42"/>
      <c r="AY339" s="42"/>
      <c r="AZ339" s="42"/>
      <c r="BA339" s="42"/>
      <c r="BB339" s="42"/>
      <c r="BC339" s="42"/>
      <c r="BD339" s="42"/>
    </row>
    <row r="340" spans="1:56" ht="13.5" hidden="1">
      <c r="A340" s="177">
        <f>+' (1) Cap Res.2009-2010'!BH340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/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>
        <f>+' (1) Cap Res.2009-2010'!AV340</f>
        <v>0</v>
      </c>
      <c r="AW340" s="42"/>
      <c r="AX340" s="42"/>
      <c r="AY340" s="42"/>
      <c r="AZ340" s="42"/>
      <c r="BA340" s="42"/>
      <c r="BB340" s="42"/>
      <c r="BC340" s="42"/>
      <c r="BD340" s="42"/>
    </row>
    <row r="341" spans="1:56" ht="13.5" hidden="1">
      <c r="A341" s="177">
        <f>+' (1) Cap Res.2009-2010'!BH341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/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>
        <f>+' (1) Cap Res.2009-2010'!AV341</f>
        <v>0</v>
      </c>
      <c r="AW341" s="42"/>
      <c r="AX341" s="42"/>
      <c r="AY341" s="42"/>
      <c r="AZ341" s="42"/>
      <c r="BA341" s="42"/>
      <c r="BB341" s="42"/>
      <c r="BC341" s="42"/>
      <c r="BD341" s="42"/>
    </row>
    <row r="342" spans="1:56" ht="13.5" hidden="1">
      <c r="A342" s="177">
        <f>+' (1) Cap Res.2009-2010'!BH342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/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>
        <f>+' (1) Cap Res.2009-2010'!AV342</f>
        <v>0</v>
      </c>
      <c r="AW342" s="42"/>
      <c r="AX342" s="42"/>
      <c r="AY342" s="42"/>
      <c r="AZ342" s="42"/>
      <c r="BA342" s="42"/>
      <c r="BB342" s="42"/>
      <c r="BC342" s="42"/>
      <c r="BD342" s="42"/>
    </row>
    <row r="343" spans="1:56" ht="13.5" hidden="1">
      <c r="A343" s="177">
        <f>+' (1) Cap Res.2009-2010'!BH343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/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>
        <f>+' (1) Cap Res.2009-2010'!AV343</f>
        <v>0</v>
      </c>
      <c r="AW343" s="42"/>
      <c r="AX343" s="42"/>
      <c r="AY343" s="42"/>
      <c r="AZ343" s="42"/>
      <c r="BA343" s="42"/>
      <c r="BB343" s="42"/>
      <c r="BC343" s="42"/>
      <c r="BD343" s="42"/>
    </row>
    <row r="344" spans="1:56" ht="13.5" hidden="1">
      <c r="A344" s="177">
        <f>+' (1) Cap Res.2009-2010'!BH344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/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>
        <f>+' (1) Cap Res.2009-2010'!AV344</f>
        <v>0</v>
      </c>
      <c r="AW344" s="42"/>
      <c r="AX344" s="42"/>
      <c r="AY344" s="42"/>
      <c r="AZ344" s="42"/>
      <c r="BA344" s="42"/>
      <c r="BB344" s="42"/>
      <c r="BC344" s="42"/>
      <c r="BD344" s="42"/>
    </row>
    <row r="345" spans="1:56" ht="13.5" hidden="1">
      <c r="A345" s="177">
        <f>+' (1) Cap Res.2009-2010'!BH345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/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>
        <f>+' (1) Cap Res.2009-2010'!AV345</f>
        <v>0</v>
      </c>
      <c r="AW345" s="42"/>
      <c r="AX345" s="42"/>
      <c r="AY345" s="42"/>
      <c r="AZ345" s="42"/>
      <c r="BA345" s="42"/>
      <c r="BB345" s="42"/>
      <c r="BC345" s="42"/>
      <c r="BD345" s="42"/>
    </row>
    <row r="346" spans="1:56" ht="13.5" hidden="1">
      <c r="A346" s="177">
        <f>+' (1) Cap Res.2009-2010'!BH346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/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>
        <f>+' (1) Cap Res.2009-2010'!AV346</f>
        <v>0</v>
      </c>
      <c r="AW346" s="42"/>
      <c r="AX346" s="42"/>
      <c r="AY346" s="42"/>
      <c r="AZ346" s="42"/>
      <c r="BA346" s="42"/>
      <c r="BB346" s="42"/>
      <c r="BC346" s="42"/>
      <c r="BD346" s="42"/>
    </row>
    <row r="347" spans="1:56" ht="13.5" hidden="1">
      <c r="A347" s="177">
        <f>+' (1) Cap Res.2009-2010'!BH347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/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>
        <f>+' (1) Cap Res.2009-2010'!AV347</f>
        <v>0</v>
      </c>
      <c r="AW347" s="42"/>
      <c r="AX347" s="42"/>
      <c r="AY347" s="42"/>
      <c r="AZ347" s="42"/>
      <c r="BA347" s="42"/>
      <c r="BB347" s="42"/>
      <c r="BC347" s="42"/>
      <c r="BD347" s="42"/>
    </row>
    <row r="348" spans="1:56" ht="13.5" hidden="1">
      <c r="A348" s="177">
        <f>+' (1) Cap Res.2009-2010'!BH348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/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>
        <f>+' (1) Cap Res.2009-2010'!AV348</f>
        <v>0</v>
      </c>
      <c r="AW348" s="42"/>
      <c r="AX348" s="42"/>
      <c r="AY348" s="42"/>
      <c r="AZ348" s="42"/>
      <c r="BA348" s="42"/>
      <c r="BB348" s="42"/>
      <c r="BC348" s="42"/>
      <c r="BD348" s="42"/>
    </row>
    <row r="349" spans="1:56" ht="13.5" hidden="1">
      <c r="A349" s="177">
        <f>+' (1) Cap Res.2009-2010'!BH349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/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>
        <f>+' (1) Cap Res.2009-2010'!AV349</f>
        <v>0</v>
      </c>
      <c r="AW349" s="42"/>
      <c r="AX349" s="42"/>
      <c r="AY349" s="42"/>
      <c r="AZ349" s="42"/>
      <c r="BA349" s="42"/>
      <c r="BB349" s="42"/>
      <c r="BC349" s="42"/>
      <c r="BD349" s="42"/>
    </row>
    <row r="350" spans="1:56" ht="13.5" hidden="1">
      <c r="A350" s="177">
        <f>+' (1) Cap Res.2009-2010'!BH350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/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>
        <f>+' (1) Cap Res.2009-2010'!AV350</f>
        <v>0</v>
      </c>
      <c r="AW350" s="42"/>
      <c r="AX350" s="42"/>
      <c r="AY350" s="42"/>
      <c r="AZ350" s="42"/>
      <c r="BA350" s="42"/>
      <c r="BB350" s="42"/>
      <c r="BC350" s="42"/>
      <c r="BD350" s="42"/>
    </row>
    <row r="351" spans="1:56" ht="13.5" hidden="1">
      <c r="A351" s="177">
        <f>+' (1) Cap Res.2009-2010'!BH351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/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>
        <f>+' (1) Cap Res.2009-2010'!AV351</f>
        <v>0</v>
      </c>
      <c r="AW351" s="42"/>
      <c r="AX351" s="42"/>
      <c r="AY351" s="42"/>
      <c r="AZ351" s="42"/>
      <c r="BA351" s="42"/>
      <c r="BB351" s="42"/>
      <c r="BC351" s="42"/>
      <c r="BD351" s="42"/>
    </row>
    <row r="352" spans="1:56" ht="13.5" hidden="1">
      <c r="A352" s="177">
        <f>+' (1) Cap Res.2009-2010'!BH352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/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>
        <f>+' (1) Cap Res.2009-2010'!AV352</f>
        <v>0</v>
      </c>
      <c r="AW352" s="42"/>
      <c r="AX352" s="42"/>
      <c r="AY352" s="42"/>
      <c r="AZ352" s="42"/>
      <c r="BA352" s="42"/>
      <c r="BB352" s="42"/>
      <c r="BC352" s="42"/>
      <c r="BD352" s="42"/>
    </row>
    <row r="353" spans="1:56" ht="13.5" hidden="1">
      <c r="A353" s="177">
        <f>+' (1) Cap Res.2009-2010'!BH353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/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>
        <f>+' (1) Cap Res.2009-2010'!AV353</f>
        <v>0</v>
      </c>
      <c r="AW353" s="42"/>
      <c r="AX353" s="42"/>
      <c r="AY353" s="42"/>
      <c r="AZ353" s="42"/>
      <c r="BA353" s="42"/>
      <c r="BB353" s="42"/>
      <c r="BC353" s="42"/>
      <c r="BD353" s="42"/>
    </row>
    <row r="354" spans="1:56" ht="13.5" hidden="1">
      <c r="A354" s="177">
        <f>+' (1) Cap Res.2009-2010'!BH354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/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>
        <f>+' (1) Cap Res.2009-2010'!AV354</f>
        <v>0</v>
      </c>
      <c r="AW354" s="42"/>
      <c r="AX354" s="42"/>
      <c r="AY354" s="42"/>
      <c r="AZ354" s="42"/>
      <c r="BA354" s="42"/>
      <c r="BB354" s="42"/>
      <c r="BC354" s="42"/>
      <c r="BD354" s="42"/>
    </row>
    <row r="355" spans="1:56" ht="13.5" hidden="1">
      <c r="A355" s="177">
        <f>+' (1) Cap Res.2009-2010'!BH355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/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>
        <f>+' (1) Cap Res.2009-2010'!AV355</f>
        <v>0</v>
      </c>
      <c r="AW355" s="42"/>
      <c r="AX355" s="42"/>
      <c r="AY355" s="42"/>
      <c r="AZ355" s="42"/>
      <c r="BA355" s="42"/>
      <c r="BB355" s="42"/>
      <c r="BC355" s="42"/>
      <c r="BD355" s="42"/>
    </row>
    <row r="356" spans="1:56" ht="13.5" hidden="1">
      <c r="A356" s="177">
        <f>+' (1) Cap Res.2009-2010'!BH356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/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>
        <f>+' (1) Cap Res.2009-2010'!AV356</f>
        <v>0</v>
      </c>
      <c r="AW356" s="42"/>
      <c r="AX356" s="42"/>
      <c r="AY356" s="42"/>
      <c r="AZ356" s="42"/>
      <c r="BA356" s="42"/>
      <c r="BB356" s="42"/>
      <c r="BC356" s="42"/>
      <c r="BD356" s="42"/>
    </row>
    <row r="357" spans="1:56" ht="13.5" hidden="1">
      <c r="A357" s="177">
        <f>+' (1) Cap Res.2009-2010'!BH357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/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>
        <f>+' (1) Cap Res.2009-2010'!AV357</f>
        <v>0</v>
      </c>
      <c r="AW357" s="42"/>
      <c r="AX357" s="42"/>
      <c r="AY357" s="42"/>
      <c r="AZ357" s="42"/>
      <c r="BA357" s="42"/>
      <c r="BB357" s="42"/>
      <c r="BC357" s="42"/>
      <c r="BD357" s="42"/>
    </row>
    <row r="358" spans="1:56" ht="13.5" hidden="1">
      <c r="A358" s="177">
        <f>+' (1) Cap Res.2009-2010'!BH358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/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>
        <f>+' (1) Cap Res.2009-2010'!AV358</f>
        <v>0</v>
      </c>
      <c r="AW358" s="42"/>
      <c r="AX358" s="42"/>
      <c r="AY358" s="42"/>
      <c r="AZ358" s="42"/>
      <c r="BA358" s="42"/>
      <c r="BB358" s="42"/>
      <c r="BC358" s="42"/>
      <c r="BD358" s="42"/>
    </row>
    <row r="359" spans="1:56" ht="13.5" hidden="1">
      <c r="A359" s="177">
        <f>+' (1) Cap Res.2009-2010'!BH359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/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>
        <f>+' (1) Cap Res.2009-2010'!AV359</f>
        <v>0</v>
      </c>
      <c r="AW359" s="42"/>
      <c r="AX359" s="42"/>
      <c r="AY359" s="42"/>
      <c r="AZ359" s="42"/>
      <c r="BA359" s="42"/>
      <c r="BB359" s="42"/>
      <c r="BC359" s="42"/>
      <c r="BD359" s="42"/>
    </row>
    <row r="360" spans="1:56" ht="13.5" hidden="1">
      <c r="A360" s="177">
        <f>+' (1) Cap Res.2009-2010'!BH360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/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>
        <f>+' (1) Cap Res.2009-2010'!AV360</f>
        <v>0</v>
      </c>
      <c r="AW360" s="42"/>
      <c r="AX360" s="42"/>
      <c r="AY360" s="42"/>
      <c r="AZ360" s="42"/>
      <c r="BA360" s="42"/>
      <c r="BB360" s="42"/>
      <c r="BC360" s="42"/>
      <c r="BD360" s="42"/>
    </row>
    <row r="361" spans="1:56" ht="13.5" hidden="1">
      <c r="A361" s="177">
        <f>+' (1) Cap Res.2009-2010'!BH361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/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>
        <f>+' (1) Cap Res.2009-2010'!AV361</f>
        <v>0</v>
      </c>
      <c r="AW361" s="42"/>
      <c r="AX361" s="42"/>
      <c r="AY361" s="42"/>
      <c r="AZ361" s="42"/>
      <c r="BA361" s="42"/>
      <c r="BB361" s="42"/>
      <c r="BC361" s="42"/>
      <c r="BD361" s="42"/>
    </row>
    <row r="362" spans="1:56" ht="13.5" hidden="1">
      <c r="A362" s="177">
        <f>+' (1) Cap Res.2009-2010'!BH362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/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>
        <f>+' (1) Cap Res.2009-2010'!AV362</f>
        <v>0</v>
      </c>
      <c r="AW362" s="42"/>
      <c r="AX362" s="42"/>
      <c r="AY362" s="42"/>
      <c r="AZ362" s="42"/>
      <c r="BA362" s="42"/>
      <c r="BB362" s="42"/>
      <c r="BC362" s="42"/>
      <c r="BD362" s="42"/>
    </row>
    <row r="363" spans="1:56" ht="13.5" hidden="1">
      <c r="A363" s="177">
        <f>+' (1) Cap Res.2009-2010'!BH363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/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>
        <f>+' (1) Cap Res.2009-2010'!AV363</f>
        <v>0</v>
      </c>
      <c r="AW363" s="42"/>
      <c r="AX363" s="42"/>
      <c r="AY363" s="42"/>
      <c r="AZ363" s="42"/>
      <c r="BA363" s="42"/>
      <c r="BB363" s="42"/>
      <c r="BC363" s="42"/>
      <c r="BD363" s="42"/>
    </row>
    <row r="364" spans="1:56" ht="13.5" hidden="1">
      <c r="A364" s="177">
        <f>+' (1) Cap Res.2009-2010'!BH364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/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>
        <f>+' (1) Cap Res.2009-2010'!AV364</f>
        <v>0</v>
      </c>
      <c r="AW364" s="42"/>
      <c r="AX364" s="42"/>
      <c r="AY364" s="42"/>
      <c r="AZ364" s="42"/>
      <c r="BA364" s="42"/>
      <c r="BB364" s="42"/>
      <c r="BC364" s="42"/>
      <c r="BD364" s="42"/>
    </row>
    <row r="365" spans="1:56" ht="13.5" hidden="1">
      <c r="A365" s="177">
        <f>+' (1) Cap Res.2009-2010'!BH365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/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>
        <f>+' (1) Cap Res.2009-2010'!AV365</f>
        <v>0</v>
      </c>
      <c r="AW365" s="42"/>
      <c r="AX365" s="42"/>
      <c r="AY365" s="42"/>
      <c r="AZ365" s="42"/>
      <c r="BA365" s="42"/>
      <c r="BB365" s="42"/>
      <c r="BC365" s="42"/>
      <c r="BD365" s="42"/>
    </row>
    <row r="366" spans="1:56" ht="13.5" hidden="1">
      <c r="A366" s="177">
        <f>+' (1) Cap Res.2009-2010'!BH366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/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>
        <f>+' (1) Cap Res.2009-2010'!AV366</f>
        <v>0</v>
      </c>
      <c r="AW366" s="42"/>
      <c r="AX366" s="42"/>
      <c r="AY366" s="42"/>
      <c r="AZ366" s="42"/>
      <c r="BA366" s="42"/>
      <c r="BB366" s="42"/>
      <c r="BC366" s="42"/>
      <c r="BD366" s="42"/>
    </row>
    <row r="367" spans="1:56" ht="13.5" hidden="1">
      <c r="A367" s="177">
        <f>+' (1) Cap Res.2009-2010'!BH367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/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>
        <f>+' (1) Cap Res.2009-2010'!AV367</f>
        <v>0</v>
      </c>
      <c r="AW367" s="42"/>
      <c r="AX367" s="42"/>
      <c r="AY367" s="42"/>
      <c r="AZ367" s="42"/>
      <c r="BA367" s="42"/>
      <c r="BB367" s="42"/>
      <c r="BC367" s="42"/>
      <c r="BD367" s="42"/>
    </row>
    <row r="368" spans="1:56" ht="13.5" hidden="1">
      <c r="A368" s="177">
        <f>+' (1) Cap Res.2009-2010'!BH368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/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>
        <f>+' (1) Cap Res.2009-2010'!AV368</f>
        <v>0</v>
      </c>
      <c r="AW368" s="42"/>
      <c r="AX368" s="42"/>
      <c r="AY368" s="42"/>
      <c r="AZ368" s="42"/>
      <c r="BA368" s="42"/>
      <c r="BB368" s="42"/>
      <c r="BC368" s="42"/>
      <c r="BD368" s="42"/>
    </row>
    <row r="369" spans="1:56" ht="13.5" hidden="1">
      <c r="A369" s="177">
        <f>+' (1) Cap Res.2009-2010'!BH369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/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>
        <f>+' (1) Cap Res.2009-2010'!AV369</f>
        <v>0</v>
      </c>
      <c r="AW369" s="42"/>
      <c r="AX369" s="42"/>
      <c r="AY369" s="42"/>
      <c r="AZ369" s="42"/>
      <c r="BA369" s="42"/>
      <c r="BB369" s="42"/>
      <c r="BC369" s="42"/>
      <c r="BD369" s="42"/>
    </row>
    <row r="370" spans="1:56" ht="13.5" hidden="1">
      <c r="A370" s="177">
        <f>+' (1) Cap Res.2009-2010'!BH370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/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>
        <f>+' (1) Cap Res.2009-2010'!AV370</f>
        <v>0</v>
      </c>
      <c r="AW370" s="42"/>
      <c r="AX370" s="42"/>
      <c r="AY370" s="42"/>
      <c r="AZ370" s="42"/>
      <c r="BA370" s="42"/>
      <c r="BB370" s="42"/>
      <c r="BC370" s="42"/>
      <c r="BD370" s="42"/>
    </row>
    <row r="371" spans="1:56" ht="13.5" hidden="1">
      <c r="A371" s="177">
        <f>+' (1) Cap Res.2009-2010'!BH371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/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>
        <f>+' (1) Cap Res.2009-2010'!AV371</f>
        <v>0</v>
      </c>
      <c r="AW371" s="42"/>
      <c r="AX371" s="42"/>
      <c r="AY371" s="42"/>
      <c r="AZ371" s="42"/>
      <c r="BA371" s="42"/>
      <c r="BB371" s="42"/>
      <c r="BC371" s="42"/>
      <c r="BD371" s="42"/>
    </row>
    <row r="372" spans="1:56" ht="13.5" hidden="1">
      <c r="A372" s="177">
        <f>+' (1) Cap Res.2009-2010'!BH372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/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>
        <f>+' (1) Cap Res.2009-2010'!AV372</f>
        <v>0</v>
      </c>
      <c r="AW372" s="42"/>
      <c r="AX372" s="42"/>
      <c r="AY372" s="42"/>
      <c r="AZ372" s="42"/>
      <c r="BA372" s="42"/>
      <c r="BB372" s="42"/>
      <c r="BC372" s="42"/>
      <c r="BD372" s="42"/>
    </row>
    <row r="373" spans="1:56" ht="13.5" hidden="1">
      <c r="A373" s="177">
        <f>+' (1) Cap Res.2009-2010'!BH373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/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>
        <f>+' (1) Cap Res.2009-2010'!AV373</f>
        <v>0</v>
      </c>
      <c r="AW373" s="42"/>
      <c r="AX373" s="42"/>
      <c r="AY373" s="42"/>
      <c r="AZ373" s="42"/>
      <c r="BA373" s="42"/>
      <c r="BB373" s="42"/>
      <c r="BC373" s="42"/>
      <c r="BD373" s="42"/>
    </row>
    <row r="374" spans="1:56" ht="13.5" hidden="1">
      <c r="A374" s="177">
        <f>+' (1) Cap Res.2009-2010'!BH374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/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>
        <f>+' (1) Cap Res.2009-2010'!AV374</f>
        <v>0</v>
      </c>
      <c r="AW374" s="42"/>
      <c r="AX374" s="42"/>
      <c r="AY374" s="42"/>
      <c r="AZ374" s="42"/>
      <c r="BA374" s="42"/>
      <c r="BB374" s="42"/>
      <c r="BC374" s="42"/>
      <c r="BD374" s="42"/>
    </row>
    <row r="375" spans="1:56" ht="13.5" hidden="1">
      <c r="A375" s="177">
        <f>+' (1) Cap Res.2009-2010'!BH375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/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>
        <f>+' (1) Cap Res.2009-2010'!AV375</f>
        <v>0</v>
      </c>
      <c r="AW375" s="42"/>
      <c r="AX375" s="42"/>
      <c r="AY375" s="42"/>
      <c r="AZ375" s="42"/>
      <c r="BA375" s="42"/>
      <c r="BB375" s="42"/>
      <c r="BC375" s="42"/>
      <c r="BD375" s="42"/>
    </row>
    <row r="376" spans="1:56" ht="13.5" hidden="1">
      <c r="A376" s="177">
        <f>+' (1) Cap Res.2009-2010'!BH376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/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>
        <f>+' (1) Cap Res.2009-2010'!AV376</f>
        <v>0</v>
      </c>
      <c r="AW376" s="42"/>
      <c r="AX376" s="42"/>
      <c r="AY376" s="42"/>
      <c r="AZ376" s="42"/>
      <c r="BA376" s="42"/>
      <c r="BB376" s="42"/>
      <c r="BC376" s="42"/>
      <c r="BD376" s="42"/>
    </row>
    <row r="377" spans="1:56" ht="13.5" hidden="1">
      <c r="A377" s="177">
        <f>+' (1) Cap Res.2009-2010'!BH377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/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>
        <f>+' (1) Cap Res.2009-2010'!AV377</f>
        <v>0</v>
      </c>
      <c r="AW377" s="42"/>
      <c r="AX377" s="42"/>
      <c r="AY377" s="42"/>
      <c r="AZ377" s="42"/>
      <c r="BA377" s="42"/>
      <c r="BB377" s="42"/>
      <c r="BC377" s="42"/>
      <c r="BD377" s="42"/>
    </row>
    <row r="378" spans="1:56" ht="13.5" hidden="1">
      <c r="A378" s="177">
        <f>+' (1) Cap Res.2009-2010'!BH378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/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>
        <f>+' (1) Cap Res.2009-2010'!AV378</f>
        <v>0</v>
      </c>
      <c r="AW378" s="42"/>
      <c r="AX378" s="42"/>
      <c r="AY378" s="42"/>
      <c r="AZ378" s="42"/>
      <c r="BA378" s="42"/>
      <c r="BB378" s="42"/>
      <c r="BC378" s="42"/>
      <c r="BD378" s="42"/>
    </row>
    <row r="379" spans="1:56" ht="13.5" hidden="1">
      <c r="A379" s="177">
        <f>+' (1) Cap Res.2009-2010'!BH379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/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>
        <f>+' (1) Cap Res.2009-2010'!AV379</f>
        <v>0</v>
      </c>
      <c r="AW379" s="42"/>
      <c r="AX379" s="42"/>
      <c r="AY379" s="42"/>
      <c r="AZ379" s="42"/>
      <c r="BA379" s="42"/>
      <c r="BB379" s="42"/>
      <c r="BC379" s="42"/>
      <c r="BD379" s="42"/>
    </row>
    <row r="380" spans="1:56" ht="13.5" hidden="1">
      <c r="A380" s="177">
        <f>+' (1) Cap Res.2009-2010'!BH380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/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>
        <f>+' (1) Cap Res.2009-2010'!AV380</f>
        <v>0</v>
      </c>
      <c r="AW380" s="42"/>
      <c r="AX380" s="42"/>
      <c r="AY380" s="42"/>
      <c r="AZ380" s="42"/>
      <c r="BA380" s="42"/>
      <c r="BB380" s="42"/>
      <c r="BC380" s="42"/>
      <c r="BD380" s="42"/>
    </row>
    <row r="381" spans="1:56" ht="13.5" hidden="1">
      <c r="A381" s="177">
        <f>+' (1) Cap Res.2009-2010'!BH381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/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>
        <f>+' (1) Cap Res.2009-2010'!AV381</f>
        <v>0</v>
      </c>
      <c r="AW381" s="42"/>
      <c r="AX381" s="42"/>
      <c r="AY381" s="42"/>
      <c r="AZ381" s="42"/>
      <c r="BA381" s="42"/>
      <c r="BB381" s="42"/>
      <c r="BC381" s="42"/>
      <c r="BD381" s="42"/>
    </row>
    <row r="382" spans="1:56" ht="13.5" hidden="1">
      <c r="A382" s="177">
        <f>+' (1) Cap Res.2009-2010'!BH382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/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>
        <f>+' (1) Cap Res.2009-2010'!AV382</f>
        <v>0</v>
      </c>
      <c r="AW382" s="42"/>
      <c r="AX382" s="42"/>
      <c r="AY382" s="42"/>
      <c r="AZ382" s="42"/>
      <c r="BA382" s="42"/>
      <c r="BB382" s="42"/>
      <c r="BC382" s="42"/>
      <c r="BD382" s="42"/>
    </row>
    <row r="383" spans="1:56" ht="13.5" hidden="1">
      <c r="A383" s="177">
        <f>+' (1) Cap Res.2009-2010'!BH383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/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>
        <f>+' (1) Cap Res.2009-2010'!AV383</f>
        <v>0</v>
      </c>
      <c r="AW383" s="42"/>
      <c r="AX383" s="42"/>
      <c r="AY383" s="42"/>
      <c r="AZ383" s="42"/>
      <c r="BA383" s="42"/>
      <c r="BB383" s="42"/>
      <c r="BC383" s="42"/>
      <c r="BD383" s="42"/>
    </row>
    <row r="384" spans="1:56" ht="13.5" hidden="1">
      <c r="A384" s="177">
        <f>+' (1) Cap Res.2009-2010'!BH384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/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>
        <f>+' (1) Cap Res.2009-2010'!AV384</f>
        <v>0</v>
      </c>
      <c r="AW384" s="42"/>
      <c r="AX384" s="42"/>
      <c r="AY384" s="42"/>
      <c r="AZ384" s="42"/>
      <c r="BA384" s="42"/>
      <c r="BB384" s="42"/>
      <c r="BC384" s="42"/>
      <c r="BD384" s="42"/>
    </row>
    <row r="385" spans="1:56" ht="13.5" hidden="1">
      <c r="A385" s="177">
        <f>+' (1) Cap Res.2009-2010'!BH385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/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>
        <f>+' (1) Cap Res.2009-2010'!AV385</f>
        <v>0</v>
      </c>
      <c r="AW385" s="42"/>
      <c r="AX385" s="42"/>
      <c r="AY385" s="42"/>
      <c r="AZ385" s="42"/>
      <c r="BA385" s="42"/>
      <c r="BB385" s="42"/>
      <c r="BC385" s="42"/>
      <c r="BD385" s="42"/>
    </row>
    <row r="386" spans="1:56" ht="13.5" hidden="1">
      <c r="A386" s="177">
        <f>+' (1) Cap Res.2009-2010'!BH386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/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>
        <f>+' (1) Cap Res.2009-2010'!AV386</f>
        <v>0</v>
      </c>
      <c r="AW386" s="42"/>
      <c r="AX386" s="42"/>
      <c r="AY386" s="42"/>
      <c r="AZ386" s="42"/>
      <c r="BA386" s="42"/>
      <c r="BB386" s="42"/>
      <c r="BC386" s="42"/>
      <c r="BD386" s="42"/>
    </row>
    <row r="387" spans="1:56" ht="13.5" hidden="1">
      <c r="A387" s="177">
        <f>+' (1) Cap Res.2009-2010'!BH387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/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>
        <f>+' (1) Cap Res.2009-2010'!AV387</f>
        <v>0</v>
      </c>
      <c r="AW387" s="42"/>
      <c r="AX387" s="42"/>
      <c r="AY387" s="42"/>
      <c r="AZ387" s="42"/>
      <c r="BA387" s="42"/>
      <c r="BB387" s="42"/>
      <c r="BC387" s="42"/>
      <c r="BD387" s="42"/>
    </row>
    <row r="388" spans="1:56" ht="13.5" hidden="1">
      <c r="A388" s="177">
        <f>+' (1) Cap Res.2009-2010'!BH388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/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>
        <f>+' (1) Cap Res.2009-2010'!AV388</f>
        <v>0</v>
      </c>
      <c r="AW388" s="42"/>
      <c r="AX388" s="42"/>
      <c r="AY388" s="42"/>
      <c r="AZ388" s="42"/>
      <c r="BA388" s="42"/>
      <c r="BB388" s="42"/>
      <c r="BC388" s="42"/>
      <c r="BD388" s="42"/>
    </row>
    <row r="389" spans="1:56" ht="13.5" hidden="1">
      <c r="A389" s="177">
        <f>+' (1) Cap Res.2009-2010'!BH389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/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>
        <f>+' (1) Cap Res.2009-2010'!AV389</f>
        <v>0</v>
      </c>
      <c r="AW389" s="42"/>
      <c r="AX389" s="42"/>
      <c r="AY389" s="42"/>
      <c r="AZ389" s="42"/>
      <c r="BA389" s="42"/>
      <c r="BB389" s="42"/>
      <c r="BC389" s="42"/>
      <c r="BD389" s="42"/>
    </row>
    <row r="390" spans="1:56" ht="13.5" hidden="1">
      <c r="A390" s="177">
        <f>+' (1) Cap Res.2009-2010'!BH390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/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>
        <f>+' (1) Cap Res.2009-2010'!AV390</f>
        <v>0</v>
      </c>
      <c r="AW390" s="42"/>
      <c r="AX390" s="42"/>
      <c r="AY390" s="42"/>
      <c r="AZ390" s="42"/>
      <c r="BA390" s="42"/>
      <c r="BB390" s="42"/>
      <c r="BC390" s="42"/>
      <c r="BD390" s="42"/>
    </row>
    <row r="391" spans="1:56" ht="13.5" hidden="1">
      <c r="A391" s="177">
        <f>+' (1) Cap Res.2009-2010'!BH391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/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>
        <f>+' (1) Cap Res.2009-2010'!AV391</f>
        <v>0</v>
      </c>
      <c r="AW391" s="42"/>
      <c r="AX391" s="42"/>
      <c r="AY391" s="42"/>
      <c r="AZ391" s="42"/>
      <c r="BA391" s="42"/>
      <c r="BB391" s="42"/>
      <c r="BC391" s="42"/>
      <c r="BD391" s="42"/>
    </row>
    <row r="392" spans="1:56" ht="13.5" hidden="1">
      <c r="A392" s="177">
        <f>+' (1) Cap Res.2009-2010'!BH392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/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>
        <f>+' (1) Cap Res.2009-2010'!AV392</f>
        <v>0</v>
      </c>
      <c r="AW392" s="42"/>
      <c r="AX392" s="42"/>
      <c r="AY392" s="42"/>
      <c r="AZ392" s="42"/>
      <c r="BA392" s="42"/>
      <c r="BB392" s="42"/>
      <c r="BC392" s="42"/>
      <c r="BD392" s="42"/>
    </row>
    <row r="393" spans="1:56" ht="13.5" hidden="1">
      <c r="A393" s="177">
        <f>+' (1) Cap Res.2009-2010'!BH393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/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>
        <f>+' (1) Cap Res.2009-2010'!AV393</f>
        <v>0</v>
      </c>
      <c r="AW393" s="42"/>
      <c r="AX393" s="42"/>
      <c r="AY393" s="42"/>
      <c r="AZ393" s="42"/>
      <c r="BA393" s="42"/>
      <c r="BB393" s="42"/>
      <c r="BC393" s="42"/>
      <c r="BD393" s="42"/>
    </row>
    <row r="394" spans="1:56" ht="13.5" hidden="1">
      <c r="A394" s="177">
        <f>+' (1) Cap Res.2009-2010'!BH394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/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>
        <f>+' (1) Cap Res.2009-2010'!AV394</f>
        <v>0</v>
      </c>
      <c r="AW394" s="42"/>
      <c r="AX394" s="42"/>
      <c r="AY394" s="42"/>
      <c r="AZ394" s="42"/>
      <c r="BA394" s="42"/>
      <c r="BB394" s="42"/>
      <c r="BC394" s="42"/>
      <c r="BD394" s="42"/>
    </row>
    <row r="395" spans="1:56" ht="13.5" hidden="1">
      <c r="A395" s="177">
        <f>+' (1) Cap Res.2009-2010'!BH395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/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>
        <f>+' (1) Cap Res.2009-2010'!AV395</f>
        <v>0</v>
      </c>
      <c r="AW395" s="42"/>
      <c r="AX395" s="42"/>
      <c r="AY395" s="42"/>
      <c r="AZ395" s="42"/>
      <c r="BA395" s="42"/>
      <c r="BB395" s="42"/>
      <c r="BC395" s="42"/>
      <c r="BD395" s="42"/>
    </row>
    <row r="396" spans="1:56" ht="13.5" hidden="1">
      <c r="A396" s="177">
        <f>+' (1) Cap Res.2009-2010'!BH396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/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>
        <f>+' (1) Cap Res.2009-2010'!AV396</f>
        <v>0</v>
      </c>
      <c r="AW396" s="42"/>
      <c r="AX396" s="42"/>
      <c r="AY396" s="42"/>
      <c r="AZ396" s="42"/>
      <c r="BA396" s="42"/>
      <c r="BB396" s="42"/>
      <c r="BC396" s="42"/>
      <c r="BD396" s="42"/>
    </row>
    <row r="397" spans="1:56" ht="13.5" hidden="1">
      <c r="A397" s="177">
        <f>+' (1) Cap Res.2009-2010'!BH397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/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>
        <f>+' (1) Cap Res.2009-2010'!AV397</f>
        <v>0</v>
      </c>
      <c r="AW397" s="42"/>
      <c r="AX397" s="42"/>
      <c r="AY397" s="42"/>
      <c r="AZ397" s="42"/>
      <c r="BA397" s="42"/>
      <c r="BB397" s="42"/>
      <c r="BC397" s="42"/>
      <c r="BD397" s="42"/>
    </row>
    <row r="398" spans="1:56" ht="13.5" hidden="1">
      <c r="A398" s="177">
        <f>+' (1) Cap Res.2009-2010'!BH398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/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>
        <f>+' (1) Cap Res.2009-2010'!AV398</f>
        <v>0</v>
      </c>
      <c r="AW398" s="42"/>
      <c r="AX398" s="42"/>
      <c r="AY398" s="42"/>
      <c r="AZ398" s="42"/>
      <c r="BA398" s="42"/>
      <c r="BB398" s="42"/>
      <c r="BC398" s="42"/>
      <c r="BD398" s="42"/>
    </row>
    <row r="399" spans="1:56" ht="13.5" hidden="1">
      <c r="A399" s="177">
        <f>+' (1) Cap Res.2009-2010'!BH399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/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>
        <f>+' (1) Cap Res.2009-2010'!AV399</f>
        <v>0</v>
      </c>
      <c r="AW399" s="42"/>
      <c r="AX399" s="42"/>
      <c r="AY399" s="42"/>
      <c r="AZ399" s="42"/>
      <c r="BA399" s="42"/>
      <c r="BB399" s="42"/>
      <c r="BC399" s="42"/>
      <c r="BD399" s="42"/>
    </row>
    <row r="400" spans="1:56" ht="13.5" hidden="1">
      <c r="A400" s="177">
        <f>+' (1) Cap Res.2009-2010'!BH400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/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>
        <f>+' (1) Cap Res.2009-2010'!AV400</f>
        <v>0</v>
      </c>
      <c r="AW400" s="42"/>
      <c r="AX400" s="42"/>
      <c r="AY400" s="42"/>
      <c r="AZ400" s="42"/>
      <c r="BA400" s="42"/>
      <c r="BB400" s="42"/>
      <c r="BC400" s="42"/>
      <c r="BD400" s="42"/>
    </row>
    <row r="401" spans="1:56" ht="13.5" hidden="1">
      <c r="A401" s="177">
        <f>+' (1) Cap Res.2009-2010'!BH401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/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>
        <f>+' (1) Cap Res.2009-2010'!AV401</f>
        <v>0</v>
      </c>
      <c r="AW401" s="42"/>
      <c r="AX401" s="42"/>
      <c r="AY401" s="42"/>
      <c r="AZ401" s="42"/>
      <c r="BA401" s="42"/>
      <c r="BB401" s="42"/>
      <c r="BC401" s="42"/>
      <c r="BD401" s="42"/>
    </row>
    <row r="402" spans="1:56" ht="13.5" hidden="1">
      <c r="A402" s="177">
        <f>+' (1) Cap Res.2009-2010'!BH402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/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>
        <f>+' (1) Cap Res.2009-2010'!AV402</f>
        <v>0</v>
      </c>
      <c r="AW402" s="42"/>
      <c r="AX402" s="42"/>
      <c r="AY402" s="42"/>
      <c r="AZ402" s="42"/>
      <c r="BA402" s="42"/>
      <c r="BB402" s="42"/>
      <c r="BC402" s="42"/>
      <c r="BD402" s="42"/>
    </row>
    <row r="403" spans="1:56" ht="13.5" hidden="1">
      <c r="A403" s="177">
        <f>+' (1) Cap Res.2009-2010'!BH403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/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>
        <f>+' (1) Cap Res.2009-2010'!AV403</f>
        <v>0</v>
      </c>
      <c r="AW403" s="42"/>
      <c r="AX403" s="42"/>
      <c r="AY403" s="42"/>
      <c r="AZ403" s="42"/>
      <c r="BA403" s="42"/>
      <c r="BB403" s="42"/>
      <c r="BC403" s="42"/>
      <c r="BD403" s="42"/>
    </row>
    <row r="404" spans="1:56" ht="13.5" hidden="1">
      <c r="A404" s="177">
        <f>+' (1) Cap Res.2009-2010'!BH404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/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>
        <f>+' (1) Cap Res.2009-2010'!AV404</f>
        <v>0</v>
      </c>
      <c r="AW404" s="42"/>
      <c r="AX404" s="42"/>
      <c r="AY404" s="42"/>
      <c r="AZ404" s="42"/>
      <c r="BA404" s="42"/>
      <c r="BB404" s="42"/>
      <c r="BC404" s="42"/>
      <c r="BD404" s="42"/>
    </row>
    <row r="405" spans="1:56" ht="13.5" hidden="1">
      <c r="A405" s="177">
        <f>+' (1) Cap Res.2009-2010'!BH405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/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>
        <f>+' (1) Cap Res.2009-2010'!AV405</f>
        <v>0</v>
      </c>
      <c r="AW405" s="42"/>
      <c r="AX405" s="42"/>
      <c r="AY405" s="42"/>
      <c r="AZ405" s="42"/>
      <c r="BA405" s="42"/>
      <c r="BB405" s="42"/>
      <c r="BC405" s="42"/>
      <c r="BD405" s="42"/>
    </row>
    <row r="406" spans="1:56" ht="13.5" hidden="1">
      <c r="A406" s="177">
        <f>+' (1) Cap Res.2009-2010'!BH406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/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>
        <f>+' (1) Cap Res.2009-2010'!AV406</f>
        <v>0</v>
      </c>
      <c r="AW406" s="42"/>
      <c r="AX406" s="42"/>
      <c r="AY406" s="42"/>
      <c r="AZ406" s="42"/>
      <c r="BA406" s="42"/>
      <c r="BB406" s="42"/>
      <c r="BC406" s="42"/>
      <c r="BD406" s="42"/>
    </row>
    <row r="407" spans="1:56" ht="13.5" hidden="1">
      <c r="A407" s="177">
        <f>+' (1) Cap Res.2009-2010'!BH407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/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>
        <f>+' (1) Cap Res.2009-2010'!AV407</f>
        <v>0</v>
      </c>
      <c r="AW407" s="42"/>
      <c r="AX407" s="42"/>
      <c r="AY407" s="42"/>
      <c r="AZ407" s="42"/>
      <c r="BA407" s="42"/>
      <c r="BB407" s="42"/>
      <c r="BC407" s="42"/>
      <c r="BD407" s="42"/>
    </row>
    <row r="408" spans="1:56" ht="13.5" hidden="1">
      <c r="A408" s="177">
        <f>+' (1) Cap Res.2009-2010'!BH408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/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>
        <f>+' (1) Cap Res.2009-2010'!AV408</f>
        <v>0</v>
      </c>
      <c r="AW408" s="42"/>
      <c r="AX408" s="42"/>
      <c r="AY408" s="42"/>
      <c r="AZ408" s="42"/>
      <c r="BA408" s="42"/>
      <c r="BB408" s="42"/>
      <c r="BC408" s="42"/>
      <c r="BD408" s="42"/>
    </row>
    <row r="409" spans="1:56" ht="13.5" hidden="1">
      <c r="A409" s="177">
        <f>+' (1) Cap Res.2009-2010'!BH409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/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>
        <f>+' (1) Cap Res.2009-2010'!AV409</f>
        <v>0</v>
      </c>
      <c r="AW409" s="42"/>
      <c r="AX409" s="42"/>
      <c r="AY409" s="42"/>
      <c r="AZ409" s="42"/>
      <c r="BA409" s="42"/>
      <c r="BB409" s="42"/>
      <c r="BC409" s="42"/>
      <c r="BD409" s="42"/>
    </row>
    <row r="410" spans="1:56" ht="13.5" hidden="1">
      <c r="A410" s="177">
        <f>+' (1) Cap Res.2009-2010'!BH410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/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>
        <f>+' (1) Cap Res.2009-2010'!AV410</f>
        <v>0</v>
      </c>
      <c r="AW410" s="42"/>
      <c r="AX410" s="42"/>
      <c r="AY410" s="42"/>
      <c r="AZ410" s="42"/>
      <c r="BA410" s="42"/>
      <c r="BB410" s="42"/>
      <c r="BC410" s="42"/>
      <c r="BD410" s="42"/>
    </row>
    <row r="411" spans="1:56" ht="13.5" hidden="1">
      <c r="A411" s="177">
        <f>+' (1) Cap Res.2009-2010'!BH411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/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>
        <f>+' (1) Cap Res.2009-2010'!AV411</f>
        <v>0</v>
      </c>
      <c r="AW411" s="42"/>
      <c r="AX411" s="42"/>
      <c r="AY411" s="42"/>
      <c r="AZ411" s="42"/>
      <c r="BA411" s="42"/>
      <c r="BB411" s="42"/>
      <c r="BC411" s="42"/>
      <c r="BD411" s="42"/>
    </row>
    <row r="412" spans="1:56" ht="13.5" hidden="1">
      <c r="A412" s="177">
        <f>+' (1) Cap Res.2009-2010'!BH412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/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>
        <f>+' (1) Cap Res.2009-2010'!AV412</f>
        <v>0</v>
      </c>
      <c r="AW412" s="42"/>
      <c r="AX412" s="42"/>
      <c r="AY412" s="42"/>
      <c r="AZ412" s="42"/>
      <c r="BA412" s="42"/>
      <c r="BB412" s="42"/>
      <c r="BC412" s="42"/>
      <c r="BD412" s="42"/>
    </row>
    <row r="413" spans="1:56" ht="13.5" hidden="1">
      <c r="A413" s="177">
        <f>+' (1) Cap Res.2009-2010'!BH413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/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>
        <f>+' (1) Cap Res.2009-2010'!AV413</f>
        <v>0</v>
      </c>
      <c r="AW413" s="42"/>
      <c r="AX413" s="42"/>
      <c r="AY413" s="42"/>
      <c r="AZ413" s="42"/>
      <c r="BA413" s="42"/>
      <c r="BB413" s="42"/>
      <c r="BC413" s="42"/>
      <c r="BD413" s="42"/>
    </row>
    <row r="414" spans="1:56" ht="13.5" hidden="1">
      <c r="A414" s="177">
        <f>+' (1) Cap Res.2009-2010'!BH414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/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>
        <f>+' (1) Cap Res.2009-2010'!AV414</f>
        <v>0</v>
      </c>
      <c r="AW414" s="42"/>
      <c r="AX414" s="42"/>
      <c r="AY414" s="42"/>
      <c r="AZ414" s="42"/>
      <c r="BA414" s="42"/>
      <c r="BB414" s="42"/>
      <c r="BC414" s="42"/>
      <c r="BD414" s="42"/>
    </row>
    <row r="415" spans="1:56" ht="13.5" hidden="1">
      <c r="A415" s="177">
        <f>+' (1) Cap Res.2009-2010'!BH415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/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>
        <f>+' (1) Cap Res.2009-2010'!AV415</f>
        <v>0</v>
      </c>
      <c r="AW415" s="42"/>
      <c r="AX415" s="42"/>
      <c r="AY415" s="42"/>
      <c r="AZ415" s="42"/>
      <c r="BA415" s="42"/>
      <c r="BB415" s="42"/>
      <c r="BC415" s="42"/>
      <c r="BD415" s="42"/>
    </row>
    <row r="416" spans="1:56" ht="13.5" hidden="1">
      <c r="A416" s="177">
        <f>+' (1) Cap Res.2009-2010'!BH416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/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>
        <f>+' (1) Cap Res.2009-2010'!AV416</f>
        <v>0</v>
      </c>
      <c r="AW416" s="42"/>
      <c r="AX416" s="42"/>
      <c r="AY416" s="42"/>
      <c r="AZ416" s="42"/>
      <c r="BA416" s="42"/>
      <c r="BB416" s="42"/>
      <c r="BC416" s="42"/>
      <c r="BD416" s="42"/>
    </row>
    <row r="417" spans="1:56" ht="13.5" hidden="1">
      <c r="A417" s="177">
        <f>+' (1) Cap Res.2009-2010'!BH417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/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>
        <f>+' (1) Cap Res.2009-2010'!AV417</f>
        <v>0</v>
      </c>
      <c r="AW417" s="42"/>
      <c r="AX417" s="42"/>
      <c r="AY417" s="42"/>
      <c r="AZ417" s="42"/>
      <c r="BA417" s="42"/>
      <c r="BB417" s="42"/>
      <c r="BC417" s="42"/>
      <c r="BD417" s="42"/>
    </row>
    <row r="418" spans="1:56" ht="13.5" hidden="1">
      <c r="A418" s="177">
        <f>+' (1) Cap Res.2009-2010'!BH418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/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>
        <f>+' (1) Cap Res.2009-2010'!AV418</f>
        <v>0</v>
      </c>
      <c r="AW418" s="42"/>
      <c r="AX418" s="42"/>
      <c r="AY418" s="42"/>
      <c r="AZ418" s="42"/>
      <c r="BA418" s="42"/>
      <c r="BB418" s="42"/>
      <c r="BC418" s="42"/>
      <c r="BD418" s="42"/>
    </row>
    <row r="419" spans="1:56" ht="13.5" hidden="1">
      <c r="A419" s="177">
        <f>+' (1) Cap Res.2009-2010'!BH419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/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>
        <f>+' (1) Cap Res.2009-2010'!AV419</f>
        <v>0</v>
      </c>
      <c r="AW419" s="42"/>
      <c r="AX419" s="42"/>
      <c r="AY419" s="42"/>
      <c r="AZ419" s="42"/>
      <c r="BA419" s="42"/>
      <c r="BB419" s="42"/>
      <c r="BC419" s="42"/>
      <c r="BD419" s="42"/>
    </row>
    <row r="420" spans="1:56" ht="13.5" hidden="1">
      <c r="A420" s="177">
        <f>+' (1) Cap Res.2009-2010'!BH420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/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>
        <f>+' (1) Cap Res.2009-2010'!AV420</f>
        <v>0</v>
      </c>
      <c r="AW420" s="42"/>
      <c r="AX420" s="42"/>
      <c r="AY420" s="42"/>
      <c r="AZ420" s="42"/>
      <c r="BA420" s="42"/>
      <c r="BB420" s="42"/>
      <c r="BC420" s="42"/>
      <c r="BD420" s="42"/>
    </row>
    <row r="421" spans="1:56" ht="13.5" hidden="1">
      <c r="A421" s="177">
        <f>+' (1) Cap Res.2009-2010'!BH421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/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>
        <f>+' (1) Cap Res.2009-2010'!AV421</f>
        <v>0</v>
      </c>
      <c r="AW421" s="42"/>
      <c r="AX421" s="42"/>
      <c r="AY421" s="42"/>
      <c r="AZ421" s="42"/>
      <c r="BA421" s="42"/>
      <c r="BB421" s="42"/>
      <c r="BC421" s="42"/>
      <c r="BD421" s="42"/>
    </row>
    <row r="422" spans="1:56" ht="13.5" hidden="1">
      <c r="A422" s="177">
        <f>+' (1) Cap Res.2009-2010'!BH422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/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>
        <f>+' (1) Cap Res.2009-2010'!AV422</f>
        <v>0</v>
      </c>
      <c r="AW422" s="42"/>
      <c r="AX422" s="42"/>
      <c r="AY422" s="42"/>
      <c r="AZ422" s="42"/>
      <c r="BA422" s="42"/>
      <c r="BB422" s="42"/>
      <c r="BC422" s="42"/>
      <c r="BD422" s="42"/>
    </row>
    <row r="423" spans="1:56" ht="13.5" hidden="1">
      <c r="A423" s="177">
        <f>+' (1) Cap Res.2009-2010'!BH423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/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>
        <f>+' (1) Cap Res.2009-2010'!AV423</f>
        <v>0</v>
      </c>
      <c r="AW423" s="42"/>
      <c r="AX423" s="42"/>
      <c r="AY423" s="42"/>
      <c r="AZ423" s="42"/>
      <c r="BA423" s="42"/>
      <c r="BB423" s="42"/>
      <c r="BC423" s="42"/>
      <c r="BD423" s="42"/>
    </row>
    <row r="424" spans="1:56" ht="13.5" hidden="1">
      <c r="A424" s="177">
        <f>+' (1) Cap Res.2009-2010'!BH424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/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>
        <f>+' (1) Cap Res.2009-2010'!AV424</f>
        <v>0</v>
      </c>
      <c r="AW424" s="42"/>
      <c r="AX424" s="42"/>
      <c r="AY424" s="42"/>
      <c r="AZ424" s="42"/>
      <c r="BA424" s="42"/>
      <c r="BB424" s="42"/>
      <c r="BC424" s="42"/>
      <c r="BD424" s="42"/>
    </row>
    <row r="425" spans="1:56" ht="13.5" hidden="1">
      <c r="A425" s="177">
        <f>+' (1) Cap Res.2009-2010'!BH425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/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>
        <f>+' (1) Cap Res.2009-2010'!AV425</f>
        <v>0</v>
      </c>
      <c r="AW425" s="42"/>
      <c r="AX425" s="42"/>
      <c r="AY425" s="42"/>
      <c r="AZ425" s="42"/>
      <c r="BA425" s="42"/>
      <c r="BB425" s="42"/>
      <c r="BC425" s="42"/>
      <c r="BD425" s="42"/>
    </row>
    <row r="426" spans="1:56" ht="13.5" hidden="1">
      <c r="A426" s="177">
        <f>+' (1) Cap Res.2009-2010'!BH426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/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>
        <f>+' (1) Cap Res.2009-2010'!AV426</f>
        <v>0</v>
      </c>
      <c r="AW426" s="42"/>
      <c r="AX426" s="42"/>
      <c r="AY426" s="42"/>
      <c r="AZ426" s="42"/>
      <c r="BA426" s="42"/>
      <c r="BB426" s="42"/>
      <c r="BC426" s="42"/>
      <c r="BD426" s="42"/>
    </row>
    <row r="427" spans="1:56" ht="13.5" hidden="1">
      <c r="A427" s="177">
        <f>+' (1) Cap Res.2009-2010'!BH427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/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>
        <f>+' (1) Cap Res.2009-2010'!AV427</f>
        <v>0</v>
      </c>
      <c r="AW427" s="42"/>
      <c r="AX427" s="42"/>
      <c r="AY427" s="42"/>
      <c r="AZ427" s="42"/>
      <c r="BA427" s="42"/>
      <c r="BB427" s="42"/>
      <c r="BC427" s="42"/>
      <c r="BD427" s="42"/>
    </row>
    <row r="428" spans="1:56" ht="13.5" hidden="1">
      <c r="A428" s="177">
        <f>+' (1) Cap Res.2009-2010'!BH428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/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>
        <f>+' (1) Cap Res.2009-2010'!AV428</f>
        <v>0</v>
      </c>
      <c r="AW428" s="42"/>
      <c r="AX428" s="42"/>
      <c r="AY428" s="42"/>
      <c r="AZ428" s="42"/>
      <c r="BA428" s="42"/>
      <c r="BB428" s="42"/>
      <c r="BC428" s="42"/>
      <c r="BD428" s="42"/>
    </row>
    <row r="429" spans="1:56" ht="13.5" hidden="1">
      <c r="A429" s="177">
        <f>+' (1) Cap Res.2009-2010'!BH429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/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>
        <f>+' (1) Cap Res.2009-2010'!AV429</f>
        <v>0</v>
      </c>
      <c r="AW429" s="42"/>
      <c r="AX429" s="42"/>
      <c r="AY429" s="42"/>
      <c r="AZ429" s="42"/>
      <c r="BA429" s="42"/>
      <c r="BB429" s="42"/>
      <c r="BC429" s="42"/>
      <c r="BD429" s="42"/>
    </row>
    <row r="430" spans="1:56" ht="13.5" hidden="1">
      <c r="A430" s="177">
        <f>+' (1) Cap Res.2009-2010'!BH430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/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>
        <f>+' (1) Cap Res.2009-2010'!AV430</f>
        <v>0</v>
      </c>
      <c r="AW430" s="42"/>
      <c r="AX430" s="42"/>
      <c r="AY430" s="42"/>
      <c r="AZ430" s="42"/>
      <c r="BA430" s="42"/>
      <c r="BB430" s="42"/>
      <c r="BC430" s="42"/>
      <c r="BD430" s="42"/>
    </row>
    <row r="431" spans="1:56" ht="13.5" hidden="1">
      <c r="A431" s="177">
        <f>+' (1) Cap Res.2009-2010'!BH431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/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>
        <f>+' (1) Cap Res.2009-2010'!AV431</f>
        <v>0</v>
      </c>
      <c r="AW431" s="42"/>
      <c r="AX431" s="42"/>
      <c r="AY431" s="42"/>
      <c r="AZ431" s="42"/>
      <c r="BA431" s="42"/>
      <c r="BB431" s="42"/>
      <c r="BC431" s="42"/>
      <c r="BD431" s="42"/>
    </row>
    <row r="432" spans="1:56" ht="13.5" hidden="1">
      <c r="A432" s="177">
        <f>+' (1) Cap Res.2009-2010'!BH432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/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>
        <f>+' (1) Cap Res.2009-2010'!AV432</f>
        <v>0</v>
      </c>
      <c r="AW432" s="42"/>
      <c r="AX432" s="42"/>
      <c r="AY432" s="42"/>
      <c r="AZ432" s="42"/>
      <c r="BA432" s="42"/>
      <c r="BB432" s="42"/>
      <c r="BC432" s="42"/>
      <c r="BD432" s="42"/>
    </row>
    <row r="433" spans="1:56" ht="13.5" hidden="1">
      <c r="A433" s="177">
        <f>+' (1) Cap Res.2009-2010'!BH433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/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>
        <f>+' (1) Cap Res.2009-2010'!AV433</f>
        <v>0</v>
      </c>
      <c r="AW433" s="42"/>
      <c r="AX433" s="42"/>
      <c r="AY433" s="42"/>
      <c r="AZ433" s="42"/>
      <c r="BA433" s="42"/>
      <c r="BB433" s="42"/>
      <c r="BC433" s="42"/>
      <c r="BD433" s="42"/>
    </row>
    <row r="434" spans="1:56" ht="13.5" hidden="1">
      <c r="A434" s="177">
        <f>+' (1) Cap Res.2009-2010'!BH434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/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>
        <f>+' (1) Cap Res.2009-2010'!AV434</f>
        <v>0</v>
      </c>
      <c r="AW434" s="42"/>
      <c r="AX434" s="42"/>
      <c r="AY434" s="42"/>
      <c r="AZ434" s="42"/>
      <c r="BA434" s="42"/>
      <c r="BB434" s="42"/>
      <c r="BC434" s="42"/>
      <c r="BD434" s="42"/>
    </row>
    <row r="435" spans="1:56" ht="13.5" hidden="1">
      <c r="A435" s="177">
        <f>+' (1) Cap Res.2009-2010'!BH435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/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>
        <f>+' (1) Cap Res.2009-2010'!AV435</f>
        <v>0</v>
      </c>
      <c r="AW435" s="42"/>
      <c r="AX435" s="42"/>
      <c r="AY435" s="42"/>
      <c r="AZ435" s="42"/>
      <c r="BA435" s="42"/>
      <c r="BB435" s="42"/>
      <c r="BC435" s="42"/>
      <c r="BD435" s="42"/>
    </row>
    <row r="436" spans="1:56" ht="13.5" hidden="1">
      <c r="A436" s="177">
        <f>+' (1) Cap Res.2009-2010'!BH436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/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>
        <f>+' (1) Cap Res.2009-2010'!AV436</f>
        <v>0</v>
      </c>
      <c r="AW436" s="42"/>
      <c r="AX436" s="42"/>
      <c r="AY436" s="42"/>
      <c r="AZ436" s="42"/>
      <c r="BA436" s="42"/>
      <c r="BB436" s="42"/>
      <c r="BC436" s="42"/>
      <c r="BD436" s="42"/>
    </row>
    <row r="437" spans="1:56" ht="13.5" hidden="1">
      <c r="A437" s="177">
        <f>+' (1) Cap Res.2009-2010'!BH437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/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>
        <f>+' (1) Cap Res.2009-2010'!AV437</f>
        <v>0</v>
      </c>
      <c r="AW437" s="42"/>
      <c r="AX437" s="42"/>
      <c r="AY437" s="42"/>
      <c r="AZ437" s="42"/>
      <c r="BA437" s="42"/>
      <c r="BB437" s="42"/>
      <c r="BC437" s="42"/>
      <c r="BD437" s="42"/>
    </row>
    <row r="438" spans="1:56" ht="13.5" hidden="1">
      <c r="A438" s="177">
        <f>+' (1) Cap Res.2009-2010'!BH438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/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>
        <f>+' (1) Cap Res.2009-2010'!AV438</f>
        <v>0</v>
      </c>
      <c r="AW438" s="42"/>
      <c r="AX438" s="42"/>
      <c r="AY438" s="42"/>
      <c r="AZ438" s="42"/>
      <c r="BA438" s="42"/>
      <c r="BB438" s="42"/>
      <c r="BC438" s="42"/>
      <c r="BD438" s="42"/>
    </row>
    <row r="439" spans="1:56" ht="13.5" hidden="1">
      <c r="A439" s="177">
        <f>+' (1) Cap Res.2009-2010'!BH439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/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>
        <f>+' (1) Cap Res.2009-2010'!AV439</f>
        <v>0</v>
      </c>
      <c r="AW439" s="42"/>
      <c r="AX439" s="42"/>
      <c r="AY439" s="42"/>
      <c r="AZ439" s="42"/>
      <c r="BA439" s="42"/>
      <c r="BB439" s="42"/>
      <c r="BC439" s="42"/>
      <c r="BD439" s="42"/>
    </row>
    <row r="440" spans="1:56" ht="13.5" hidden="1">
      <c r="A440" s="177">
        <f>+' (1) Cap Res.2009-2010'!BH440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/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>
        <f>+' (1) Cap Res.2009-2010'!AV440</f>
        <v>0</v>
      </c>
      <c r="AW440" s="42"/>
      <c r="AX440" s="42"/>
      <c r="AY440" s="42"/>
      <c r="AZ440" s="42"/>
      <c r="BA440" s="42"/>
      <c r="BB440" s="42"/>
      <c r="BC440" s="42"/>
      <c r="BD440" s="42"/>
    </row>
    <row r="441" spans="1:56" ht="13.5" hidden="1">
      <c r="A441" s="177">
        <f>+' (1) Cap Res.2009-2010'!BH441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/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>
        <f>+' (1) Cap Res.2009-2010'!AV441</f>
        <v>0</v>
      </c>
      <c r="AW441" s="42"/>
      <c r="AX441" s="42"/>
      <c r="AY441" s="42"/>
      <c r="AZ441" s="42"/>
      <c r="BA441" s="42"/>
      <c r="BB441" s="42"/>
      <c r="BC441" s="42"/>
      <c r="BD441" s="42"/>
    </row>
    <row r="442" spans="1:56" ht="13.5" hidden="1">
      <c r="A442" s="177">
        <f>+' (1) Cap Res.2009-2010'!BH442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/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>
        <f>+' (1) Cap Res.2009-2010'!AV442</f>
        <v>0</v>
      </c>
      <c r="AW442" s="42"/>
      <c r="AX442" s="42"/>
      <c r="AY442" s="42"/>
      <c r="AZ442" s="42"/>
      <c r="BA442" s="42"/>
      <c r="BB442" s="42"/>
      <c r="BC442" s="42"/>
      <c r="BD442" s="42"/>
    </row>
    <row r="443" spans="1:56" ht="13.5" hidden="1">
      <c r="A443" s="177">
        <f>+' (1) Cap Res.2009-2010'!BH443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/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>
        <f>+' (1) Cap Res.2009-2010'!AV443</f>
        <v>0</v>
      </c>
      <c r="AW443" s="42"/>
      <c r="AX443" s="42"/>
      <c r="AY443" s="42"/>
      <c r="AZ443" s="42"/>
      <c r="BA443" s="42"/>
      <c r="BB443" s="42"/>
      <c r="BC443" s="42"/>
      <c r="BD443" s="42"/>
    </row>
    <row r="444" spans="1:56" ht="13.5" hidden="1">
      <c r="A444" s="177">
        <f>+' (1) Cap Res.2009-2010'!BH444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/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>
        <f>+' (1) Cap Res.2009-2010'!AV444</f>
        <v>0</v>
      </c>
      <c r="AW444" s="42"/>
      <c r="AX444" s="42"/>
      <c r="AY444" s="42"/>
      <c r="AZ444" s="42"/>
      <c r="BA444" s="42"/>
      <c r="BB444" s="42"/>
      <c r="BC444" s="42"/>
      <c r="BD444" s="42"/>
    </row>
    <row r="445" spans="1:56" ht="13.5" hidden="1">
      <c r="A445" s="177">
        <f>+' (1) Cap Res.2009-2010'!BH445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/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>
        <f>+' (1) Cap Res.2009-2010'!AV445</f>
        <v>0</v>
      </c>
      <c r="AW445" s="42"/>
      <c r="AX445" s="42"/>
      <c r="AY445" s="42"/>
      <c r="AZ445" s="42"/>
      <c r="BA445" s="42"/>
      <c r="BB445" s="42"/>
      <c r="BC445" s="42"/>
      <c r="BD445" s="42"/>
    </row>
    <row r="446" spans="1:56" ht="13.5" hidden="1">
      <c r="A446" s="177">
        <f>+' (1) Cap Res.2009-2010'!BH446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/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>
        <f>+' (1) Cap Res.2009-2010'!AV446</f>
        <v>0</v>
      </c>
      <c r="AW446" s="42"/>
      <c r="AX446" s="42"/>
      <c r="AY446" s="42"/>
      <c r="AZ446" s="42"/>
      <c r="BA446" s="42"/>
      <c r="BB446" s="42"/>
      <c r="BC446" s="42"/>
      <c r="BD446" s="42"/>
    </row>
    <row r="447" spans="1:56" ht="13.5" hidden="1">
      <c r="A447" s="177">
        <f>+' (1) Cap Res.2009-2010'!BH447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/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>
        <f>+' (1) Cap Res.2009-2010'!AV447</f>
        <v>0</v>
      </c>
      <c r="AW447" s="42"/>
      <c r="AX447" s="42"/>
      <c r="AY447" s="42"/>
      <c r="AZ447" s="42"/>
      <c r="BA447" s="42"/>
      <c r="BB447" s="42"/>
      <c r="BC447" s="42"/>
      <c r="BD447" s="42"/>
    </row>
    <row r="448" spans="1:56" ht="13.5" hidden="1">
      <c r="A448" s="177">
        <f>+' (1) Cap Res.2009-2010'!BH448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/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>
        <f>+' (1) Cap Res.2009-2010'!AV448</f>
        <v>0</v>
      </c>
      <c r="AW448" s="42"/>
      <c r="AX448" s="42"/>
      <c r="AY448" s="42"/>
      <c r="AZ448" s="42"/>
      <c r="BA448" s="42"/>
      <c r="BB448" s="42"/>
      <c r="BC448" s="42"/>
      <c r="BD448" s="42"/>
    </row>
    <row r="449" spans="1:56" ht="13.5" hidden="1">
      <c r="A449" s="177">
        <f>+' (1) Cap Res.2009-2010'!BH449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/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>
        <f>+' (1) Cap Res.2009-2010'!AV449</f>
        <v>0</v>
      </c>
      <c r="AW449" s="42"/>
      <c r="AX449" s="42"/>
      <c r="AY449" s="42"/>
      <c r="AZ449" s="42"/>
      <c r="BA449" s="42"/>
      <c r="BB449" s="42"/>
      <c r="BC449" s="42"/>
      <c r="BD449" s="42"/>
    </row>
    <row r="450" spans="1:56" ht="13.5" hidden="1">
      <c r="A450" s="177">
        <f>+' (1) Cap Res.2009-2010'!BH450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/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>
        <f>+' (1) Cap Res.2009-2010'!AV450</f>
        <v>0</v>
      </c>
      <c r="AW450" s="42"/>
      <c r="AX450" s="42"/>
      <c r="AY450" s="42"/>
      <c r="AZ450" s="42"/>
      <c r="BA450" s="42"/>
      <c r="BB450" s="42"/>
      <c r="BC450" s="42"/>
      <c r="BD450" s="42"/>
    </row>
    <row r="451" spans="1:56" ht="13.5" hidden="1">
      <c r="A451" s="177">
        <f>+' (1) Cap Res.2009-2010'!BH451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/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>
        <f>+' (1) Cap Res.2009-2010'!AV451</f>
        <v>0</v>
      </c>
      <c r="AW451" s="42"/>
      <c r="AX451" s="42"/>
      <c r="AY451" s="42"/>
      <c r="AZ451" s="42"/>
      <c r="BA451" s="42"/>
      <c r="BB451" s="42"/>
      <c r="BC451" s="42"/>
      <c r="BD451" s="42"/>
    </row>
    <row r="452" spans="1:56" ht="13.5" hidden="1">
      <c r="A452" s="177">
        <f>+' (1) Cap Res.2009-2010'!BH452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/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>
        <f>+' (1) Cap Res.2009-2010'!AV452</f>
        <v>0</v>
      </c>
      <c r="AW452" s="42"/>
      <c r="AX452" s="42"/>
      <c r="AY452" s="42"/>
      <c r="AZ452" s="42"/>
      <c r="BA452" s="42"/>
      <c r="BB452" s="42"/>
      <c r="BC452" s="42"/>
      <c r="BD452" s="42"/>
    </row>
    <row r="453" spans="1:56" ht="13.5" hidden="1">
      <c r="A453" s="177">
        <f>+' (1) Cap Res.2009-2010'!BH453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/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>
        <f>+' (1) Cap Res.2009-2010'!AV453</f>
        <v>0</v>
      </c>
      <c r="AW453" s="42"/>
      <c r="AX453" s="42"/>
      <c r="AY453" s="42"/>
      <c r="AZ453" s="42"/>
      <c r="BA453" s="42"/>
      <c r="BB453" s="42"/>
      <c r="BC453" s="42"/>
      <c r="BD453" s="42"/>
    </row>
    <row r="454" spans="1:56" ht="13.5" hidden="1">
      <c r="A454" s="177">
        <f>+' (1) Cap Res.2009-2010'!BH454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/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>
        <f>+' (1) Cap Res.2009-2010'!AV454</f>
        <v>0</v>
      </c>
      <c r="AW454" s="42"/>
      <c r="AX454" s="42"/>
      <c r="AY454" s="42"/>
      <c r="AZ454" s="42"/>
      <c r="BA454" s="42"/>
      <c r="BB454" s="42"/>
      <c r="BC454" s="42"/>
      <c r="BD454" s="42"/>
    </row>
    <row r="455" spans="1:56" ht="13.5" hidden="1">
      <c r="A455" s="177">
        <f>+' (1) Cap Res.2009-2010'!BH455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/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>
        <f>+' (1) Cap Res.2009-2010'!AV455</f>
        <v>0</v>
      </c>
      <c r="AW455" s="42"/>
      <c r="AX455" s="42"/>
      <c r="AY455" s="42"/>
      <c r="AZ455" s="42"/>
      <c r="BA455" s="42"/>
      <c r="BB455" s="42"/>
      <c r="BC455" s="42"/>
      <c r="BD455" s="42"/>
    </row>
    <row r="456" spans="1:56" ht="13.5" hidden="1">
      <c r="A456" s="177">
        <f>+' (1) Cap Res.2009-2010'!BH456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/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>
        <f>+' (1) Cap Res.2009-2010'!AV456</f>
        <v>0</v>
      </c>
      <c r="AW456" s="42"/>
      <c r="AX456" s="42"/>
      <c r="AY456" s="42"/>
      <c r="AZ456" s="42"/>
      <c r="BA456" s="42"/>
      <c r="BB456" s="42"/>
      <c r="BC456" s="42"/>
      <c r="BD456" s="42"/>
    </row>
    <row r="457" spans="1:56" ht="13.5" hidden="1">
      <c r="A457" s="177">
        <f>+' (1) Cap Res.2009-2010'!BH457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/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>
        <f>+' (1) Cap Res.2009-2010'!AV457</f>
        <v>0</v>
      </c>
      <c r="AW457" s="42"/>
      <c r="AX457" s="42"/>
      <c r="AY457" s="42"/>
      <c r="AZ457" s="42"/>
      <c r="BA457" s="42"/>
      <c r="BB457" s="42"/>
      <c r="BC457" s="42"/>
      <c r="BD457" s="42"/>
    </row>
    <row r="458" spans="1:56" ht="13.5" hidden="1">
      <c r="A458" s="177">
        <f>+' (1) Cap Res.2009-2010'!BH458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/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>
        <f>+' (1) Cap Res.2009-2010'!AV458</f>
        <v>0</v>
      </c>
      <c r="AW458" s="42"/>
      <c r="AX458" s="42"/>
      <c r="AY458" s="42"/>
      <c r="AZ458" s="42"/>
      <c r="BA458" s="42"/>
      <c r="BB458" s="42"/>
      <c r="BC458" s="42"/>
      <c r="BD458" s="42"/>
    </row>
    <row r="459" spans="1:56" ht="13.5">
      <c r="A459" s="177">
        <f>+' (1) Cap Res.2009-2010'!BH459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  <c r="BC459" s="42">
        <f>+' (1) Cap Res.2009-2010'!BC459</f>
        <v>0</v>
      </c>
      <c r="BD459" s="42">
        <f>+' (1) Cap Res.2009-2010'!BD459</f>
        <v>0</v>
      </c>
    </row>
    <row r="460" spans="1:56" ht="13.5">
      <c r="A460" s="177">
        <f>+' (1) Cap Res.2009-2010'!BH460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  <c r="BC460" s="42">
        <f>+' (1) Cap Res.2009-2010'!BC460</f>
        <v>0</v>
      </c>
      <c r="BD460" s="42">
        <f>+' (1) Cap Res.2009-2010'!BD460</f>
        <v>0</v>
      </c>
    </row>
    <row r="461" spans="1:56" ht="13.5">
      <c r="A461" s="177">
        <f>+' (1) Cap Res.2009-2010'!BH461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  <c r="BC461" s="42">
        <f>+' (1) Cap Res.2009-2010'!BC461</f>
        <v>0</v>
      </c>
      <c r="BD461" s="42">
        <f>+' (1) Cap Res.2009-2010'!BD461</f>
        <v>0</v>
      </c>
    </row>
    <row r="462" spans="1:56" ht="13.5">
      <c r="A462" s="177">
        <f>+' (1) Cap Res.2009-2010'!BH462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  <c r="BC462" s="42">
        <f>+' (1) Cap Res.2009-2010'!BC462</f>
        <v>0</v>
      </c>
      <c r="BD462" s="42">
        <f>+' (1) Cap Res.2009-2010'!BD462</f>
        <v>0</v>
      </c>
    </row>
    <row r="463" spans="1:56" ht="13.5">
      <c r="A463" s="177">
        <f>+' (1) Cap Res.2009-2010'!BH463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  <c r="BC463" s="42">
        <f>+' (1) Cap Res.2009-2010'!BC463</f>
        <v>0</v>
      </c>
      <c r="BD463" s="42">
        <f>+' (1) Cap Res.2009-2010'!BD463</f>
        <v>0</v>
      </c>
    </row>
    <row r="464" spans="1:56" ht="13.5">
      <c r="A464" s="177">
        <f>+' (1) Cap Res.2009-2010'!BH464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  <c r="BC464" s="42">
        <f>+' (1) Cap Res.2009-2010'!BC464</f>
        <v>0</v>
      </c>
      <c r="BD464" s="42">
        <f>+' (1) Cap Res.2009-2010'!BD464</f>
        <v>0</v>
      </c>
    </row>
    <row r="465" spans="1:56" ht="13.5">
      <c r="A465" s="177">
        <f>+' (1) Cap Res.2009-2010'!BH465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  <c r="BC465" s="42">
        <f>+' (1) Cap Res.2009-2010'!BC465</f>
        <v>0</v>
      </c>
      <c r="BD465" s="42">
        <f>+' (1) Cap Res.2009-2010'!BD465</f>
        <v>0</v>
      </c>
    </row>
    <row r="466" spans="1:56" ht="13.5">
      <c r="A466" s="177">
        <f>+' (1) Cap Res.2009-2010'!BH466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  <c r="BC466" s="42">
        <f>+' (1) Cap Res.2009-2010'!BC466</f>
        <v>0</v>
      </c>
      <c r="BD466" s="42">
        <f>+' (1) Cap Res.2009-2010'!BD466</f>
        <v>0</v>
      </c>
    </row>
    <row r="467" spans="1:56" ht="13.5">
      <c r="A467" s="177">
        <f>+' (1) Cap Res.2009-2010'!BH467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  <c r="BC467" s="42">
        <f>+' (1) Cap Res.2009-2010'!BC467</f>
        <v>0</v>
      </c>
      <c r="BD467" s="42">
        <f>+' (1) Cap Res.2009-2010'!BD467</f>
        <v>0</v>
      </c>
    </row>
    <row r="468" spans="1:56" ht="13.5">
      <c r="A468" s="177">
        <f>+' (1) Cap Res.2009-2010'!BH468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0</v>
      </c>
      <c r="AP468" s="42">
        <f>+' (1) Cap Res.2009-2010'!AP468</f>
        <v>-52200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  <c r="BC468" s="42">
        <f>+' (1) Cap Res.2009-2010'!BC468</f>
        <v>0</v>
      </c>
      <c r="BD468" s="42">
        <f>+' (1) Cap Res.2009-2010'!BD468</f>
        <v>0</v>
      </c>
    </row>
    <row r="469" spans="1:56" ht="13.5">
      <c r="A469" s="177">
        <f>+' (1) Cap Res.2009-2010'!BH469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0</v>
      </c>
      <c r="AP469" s="42">
        <f>+' (1) Cap Res.2009-2010'!AP469</f>
        <v>-3466.8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  <c r="BC469" s="42">
        <f>+' (1) Cap Res.2009-2010'!BC469</f>
        <v>0</v>
      </c>
      <c r="BD469" s="42">
        <f>+' (1) Cap Res.2009-2010'!BD469</f>
        <v>0</v>
      </c>
    </row>
    <row r="470" spans="1:56" ht="13.5">
      <c r="A470" s="177">
        <f>+' (1) Cap Res.2009-2010'!BH470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  <c r="BC470" s="42">
        <f>+' (1) Cap Res.2009-2010'!BC470</f>
        <v>0</v>
      </c>
      <c r="BD470" s="42">
        <f>+' (1) Cap Res.2009-2010'!BD470</f>
        <v>0</v>
      </c>
    </row>
    <row r="471" spans="1:56" ht="13.5">
      <c r="A471" s="177">
        <f>+' (1) Cap Res.2009-2010'!BH471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  <c r="BC471" s="42">
        <f>+' (1) Cap Res.2009-2010'!BC471</f>
        <v>0</v>
      </c>
      <c r="BD471" s="42">
        <f>+' (1) Cap Res.2009-2010'!BD471</f>
        <v>0</v>
      </c>
    </row>
    <row r="472" spans="1:56" ht="13.5">
      <c r="A472" s="177">
        <f>+' (1) Cap Res.2009-2010'!BH472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  <c r="BC472" s="42">
        <f>+' (1) Cap Res.2009-2010'!BC472</f>
        <v>0</v>
      </c>
      <c r="BD472" s="42">
        <f>+' (1) Cap Res.2009-2010'!BD472</f>
        <v>0</v>
      </c>
    </row>
    <row r="473" spans="1:56" ht="13.5">
      <c r="A473" s="177">
        <f>+' (1) Cap Res.2009-2010'!BH473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  <c r="BC473" s="42">
        <f>+' (1) Cap Res.2009-2010'!BC473</f>
        <v>0</v>
      </c>
      <c r="BD473" s="42">
        <f>+' (1) Cap Res.2009-2010'!BD473</f>
        <v>0</v>
      </c>
    </row>
    <row r="474" spans="1:56" ht="13.5">
      <c r="A474" s="177">
        <f>+' (1) Cap Res.2009-2010'!BH474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0</v>
      </c>
      <c r="AP474" s="42">
        <f>+' (1) Cap Res.2009-2010'!AP474</f>
        <v>-436.2000000000001</v>
      </c>
      <c r="AQ474" s="42">
        <f>+' (1) Cap Res.2009-2010'!AQ474</f>
        <v>-370.04000000000008</v>
      </c>
      <c r="AR474" s="42">
        <f>+' (1) Cap Res.2009-2010'!AR474</f>
        <v>-596.68000000000006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  <c r="BC474" s="42">
        <f>+' (1) Cap Res.2009-2010'!BC474</f>
        <v>0</v>
      </c>
      <c r="BD474" s="42">
        <f>+' (1) Cap Res.2009-2010'!BD474</f>
        <v>0</v>
      </c>
    </row>
    <row r="475" spans="1:56" ht="13.5">
      <c r="A475" s="177">
        <f>+' (1) Cap Res.2009-2010'!BH475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0</v>
      </c>
      <c r="AR475" s="42">
        <f>+' (1) Cap Res.2009-2010'!AR475</f>
        <v>-3800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  <c r="BC475" s="42">
        <f>+' (1) Cap Res.2009-2010'!BC475</f>
        <v>0</v>
      </c>
      <c r="BD475" s="42">
        <f>+' (1) Cap Res.2009-2010'!BD475</f>
        <v>0</v>
      </c>
    </row>
    <row r="476" spans="1:56" ht="13.5">
      <c r="A476" s="177">
        <f>+' (1) Cap Res.2009-2010'!BH476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  <c r="BC476" s="42">
        <f>+' (1) Cap Res.2009-2010'!BC476</f>
        <v>0</v>
      </c>
      <c r="BD476" s="42">
        <f>+' (1) Cap Res.2009-2010'!BD476</f>
        <v>0</v>
      </c>
    </row>
    <row r="477" spans="1:56" ht="13.5">
      <c r="A477" s="177">
        <f>+' (1) Cap Res.2009-2010'!BH477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0</v>
      </c>
      <c r="AR477" s="42">
        <f>+' (1) Cap Res.2009-2010'!AR477</f>
        <v>-119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  <c r="BC477" s="42">
        <f>+' (1) Cap Res.2009-2010'!BC477</f>
        <v>0</v>
      </c>
      <c r="BD477" s="42">
        <f>+' (1) Cap Res.2009-2010'!BD477</f>
        <v>0</v>
      </c>
    </row>
    <row r="478" spans="1:56" ht="13.5">
      <c r="A478" s="177">
        <f>+' (1) Cap Res.2009-2010'!BH478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  <c r="BC478" s="42">
        <f>+' (1) Cap Res.2009-2010'!BC478</f>
        <v>0</v>
      </c>
      <c r="BD478" s="42">
        <f>+' (1) Cap Res.2009-2010'!BD478</f>
        <v>0</v>
      </c>
    </row>
    <row r="479" spans="1:56" ht="13.5">
      <c r="A479" s="177">
        <f>+' (1) Cap Res.2009-2010'!BH479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  <c r="BC479" s="42">
        <f>+' (1) Cap Res.2009-2010'!BC479</f>
        <v>0</v>
      </c>
      <c r="BD479" s="42">
        <f>+' (1) Cap Res.2009-2010'!BD479</f>
        <v>0</v>
      </c>
    </row>
    <row r="480" spans="1:56" ht="13.5">
      <c r="A480" s="177">
        <f>+' (1) Cap Res.2009-2010'!BH480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  <c r="BC480" s="42">
        <f>+' (1) Cap Res.2009-2010'!BC480</f>
        <v>0</v>
      </c>
      <c r="BD480" s="42">
        <f>+' (1) Cap Res.2009-2010'!BD480</f>
        <v>0</v>
      </c>
    </row>
    <row r="481" spans="1:56" ht="13.5">
      <c r="A481" s="177">
        <f>+' (1) Cap Res.2009-2010'!BH481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  <c r="BC481" s="42">
        <f>+' (1) Cap Res.2009-2010'!BC481</f>
        <v>0</v>
      </c>
      <c r="BD481" s="42">
        <f>+' (1) Cap Res.2009-2010'!BD481</f>
        <v>0</v>
      </c>
    </row>
    <row r="482" spans="1:56" ht="13.5">
      <c r="A482" s="177">
        <f>+' (1) Cap Res.2009-2010'!BH482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  <c r="BC482" s="42">
        <f>+' (1) Cap Res.2009-2010'!BC482</f>
        <v>0</v>
      </c>
      <c r="BD482" s="42">
        <f>+' (1) Cap Res.2009-2010'!BD482</f>
        <v>0</v>
      </c>
    </row>
    <row r="483" spans="1:56" ht="13.5">
      <c r="A483" s="177">
        <f>+' (1) Cap Res.2009-2010'!BH483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  <c r="BC483" s="42">
        <f>+' (1) Cap Res.2009-2010'!BC483</f>
        <v>0</v>
      </c>
      <c r="BD483" s="42">
        <f>+' (1) Cap Res.2009-2010'!BD483</f>
        <v>0</v>
      </c>
    </row>
    <row r="484" spans="1:56" ht="13.5">
      <c r="A484" s="177">
        <f>+' (1) Cap Res.2009-2010'!BH484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  <c r="BC484" s="42">
        <f>+' (1) Cap Res.2009-2010'!BC484</f>
        <v>0</v>
      </c>
      <c r="BD484" s="42">
        <f>+' (1) Cap Res.2009-2010'!BD484</f>
        <v>0</v>
      </c>
    </row>
    <row r="485" spans="1:56" ht="13.5">
      <c r="A485" s="177">
        <f>+' (1) Cap Res.2009-2010'!BH485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  <c r="BC485" s="42">
        <f>+' (1) Cap Res.2009-2010'!BC485</f>
        <v>0</v>
      </c>
      <c r="BD485" s="42">
        <f>+' (1) Cap Res.2009-2010'!BD485</f>
        <v>0</v>
      </c>
    </row>
    <row r="486" spans="1:56" ht="13.5">
      <c r="A486" s="177">
        <f>+' (1) Cap Res.2009-2010'!BH486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  <c r="BC486" s="42">
        <f>+' (1) Cap Res.2009-2010'!BC486</f>
        <v>0</v>
      </c>
      <c r="BD486" s="42">
        <f>+' (1) Cap Res.2009-2010'!BD486</f>
        <v>0</v>
      </c>
    </row>
    <row r="487" spans="1:56" ht="13.5">
      <c r="A487" s="177">
        <f>+' (1) Cap Res.2009-2010'!BH487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0</v>
      </c>
      <c r="AP487" s="42">
        <f>+' (1) Cap Res.2009-2010'!AP487</f>
        <v>-173520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  <c r="BC487" s="42">
        <f>+' (1) Cap Res.2009-2010'!BC487</f>
        <v>0</v>
      </c>
      <c r="BD487" s="42">
        <f>+' (1) Cap Res.2009-2010'!BD487</f>
        <v>0</v>
      </c>
    </row>
    <row r="488" spans="1:56" ht="13.5">
      <c r="A488" s="177">
        <f>+' (1) Cap Res.2009-2010'!BH488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  <c r="BC488" s="42">
        <f>+' (1) Cap Res.2009-2010'!BC488</f>
        <v>0</v>
      </c>
      <c r="BD488" s="42">
        <f>+' (1) Cap Res.2009-2010'!BD488</f>
        <v>0</v>
      </c>
    </row>
    <row r="489" spans="1:56" ht="13.5">
      <c r="A489" s="177">
        <f>+' (1) Cap Res.2009-2010'!BH489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0</v>
      </c>
      <c r="AP489" s="42">
        <f>+' (1) Cap Res.2009-2010'!AP489</f>
        <v>-926.5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  <c r="BC489" s="42">
        <f>+' (1) Cap Res.2009-2010'!BC489</f>
        <v>0</v>
      </c>
      <c r="BD489" s="42">
        <f>+' (1) Cap Res.2009-2010'!BD489</f>
        <v>0</v>
      </c>
    </row>
    <row r="490" spans="1:56" ht="13.5">
      <c r="A490" s="177">
        <f>+' (1) Cap Res.2009-2010'!BH490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0</v>
      </c>
      <c r="AQ490" s="42">
        <f>+' (1) Cap Res.2009-2010'!AQ490</f>
        <v>-208800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  <c r="BC490" s="42">
        <f>+' (1) Cap Res.2009-2010'!BC490</f>
        <v>0</v>
      </c>
      <c r="BD490" s="42">
        <f>+' (1) Cap Res.2009-2010'!BD490</f>
        <v>0</v>
      </c>
    </row>
    <row r="491" spans="1:56" ht="13.5">
      <c r="A491" s="177">
        <f>+' (1) Cap Res.2009-2010'!BH491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0</v>
      </c>
      <c r="AR491" s="42">
        <f>+' (1) Cap Res.2009-2010'!AR491</f>
        <v>-2000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  <c r="BC491" s="42">
        <f>+' (1) Cap Res.2009-2010'!BC491</f>
        <v>0</v>
      </c>
      <c r="BD491" s="42">
        <f>+' (1) Cap Res.2009-2010'!BD491</f>
        <v>0</v>
      </c>
    </row>
    <row r="492" spans="1:56" ht="13.5">
      <c r="A492" s="177">
        <f>+' (1) Cap Res.2009-2010'!BH492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  <c r="BC492" s="42">
        <f>+' (1) Cap Res.2009-2010'!BC492</f>
        <v>0</v>
      </c>
      <c r="BD492" s="42">
        <f>+' (1) Cap Res.2009-2010'!BD492</f>
        <v>0</v>
      </c>
    </row>
    <row r="493" spans="1:56" ht="13.5">
      <c r="A493" s="177">
        <f>+' (1) Cap Res.2009-2010'!BH493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  <c r="BC493" s="42">
        <f>+' (1) Cap Res.2009-2010'!BC493</f>
        <v>0</v>
      </c>
      <c r="BD493" s="42">
        <f>+' (1) Cap Res.2009-2010'!BD493</f>
        <v>0</v>
      </c>
    </row>
    <row r="494" spans="1:56" ht="13.5">
      <c r="A494" s="177">
        <f>+' (1) Cap Res.2009-2010'!BH494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  <c r="BC494" s="42">
        <f>+' (1) Cap Res.2009-2010'!BC494</f>
        <v>0</v>
      </c>
      <c r="BD494" s="42">
        <f>+' (1) Cap Res.2009-2010'!BD494</f>
        <v>0</v>
      </c>
    </row>
    <row r="495" spans="1:56" ht="13.5">
      <c r="A495" s="177">
        <f>+' (1) Cap Res.2009-2010'!BH495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  <c r="BC495" s="42">
        <f>+' (1) Cap Res.2009-2010'!BC495</f>
        <v>0</v>
      </c>
      <c r="BD495" s="42">
        <f>+' (1) Cap Res.2009-2010'!BD495</f>
        <v>0</v>
      </c>
    </row>
    <row r="496" spans="1:56" ht="13.5">
      <c r="A496" s="177">
        <f>+' (1) Cap Res.2009-2010'!BH496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0</v>
      </c>
      <c r="AP496" s="42">
        <f>+' (1) Cap Res.2009-2010'!AP496</f>
        <v>-25080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  <c r="BC496" s="42">
        <f>+' (1) Cap Res.2009-2010'!BC496</f>
        <v>0</v>
      </c>
      <c r="BD496" s="42">
        <f>+' (1) Cap Res.2009-2010'!BD496</f>
        <v>0</v>
      </c>
    </row>
    <row r="497" spans="1:56" ht="13.5">
      <c r="A497" s="177">
        <f>+' (1) Cap Res.2009-2010'!BH497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0</v>
      </c>
      <c r="AR497" s="42">
        <f>+' (1) Cap Res.2009-2010'!AR497</f>
        <v>-97483.5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  <c r="BC497" s="42">
        <f>+' (1) Cap Res.2009-2010'!BC497</f>
        <v>0</v>
      </c>
      <c r="BD497" s="42">
        <f>+' (1) Cap Res.2009-2010'!BD497</f>
        <v>0</v>
      </c>
    </row>
    <row r="498" spans="1:56" ht="13.5">
      <c r="A498" s="177">
        <f>+' (1) Cap Res.2009-2010'!BH498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0</v>
      </c>
      <c r="AP498" s="42">
        <f>+' (1) Cap Res.2009-2010'!AP498</f>
        <v>-2840.6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  <c r="BC498" s="42">
        <f>+' (1) Cap Res.2009-2010'!BC498</f>
        <v>0</v>
      </c>
      <c r="BD498" s="42">
        <f>+' (1) Cap Res.2009-2010'!BD498</f>
        <v>0</v>
      </c>
    </row>
    <row r="499" spans="1:56" ht="13.5">
      <c r="A499" s="177">
        <f>+' (1) Cap Res.2009-2010'!BH499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  <c r="BC499" s="42">
        <f>+' (1) Cap Res.2009-2010'!BC499</f>
        <v>0</v>
      </c>
      <c r="BD499" s="42">
        <f>+' (1) Cap Res.2009-2010'!BD499</f>
        <v>0</v>
      </c>
    </row>
    <row r="500" spans="1:56" ht="13.5">
      <c r="A500" s="177">
        <f>+' (1) Cap Res.2009-2010'!BH500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  <c r="BC500" s="42">
        <f>+' (1) Cap Res.2009-2010'!BC500</f>
        <v>0</v>
      </c>
      <c r="BD500" s="42">
        <f>+' (1) Cap Res.2009-2010'!BD500</f>
        <v>0</v>
      </c>
    </row>
    <row r="501" spans="1:56" ht="13.5">
      <c r="A501" s="177">
        <f>+' (1) Cap Res.2009-2010'!BH501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  <c r="BC501" s="42">
        <f>+' (1) Cap Res.2009-2010'!BC501</f>
        <v>0</v>
      </c>
      <c r="BD501" s="42">
        <f>+' (1) Cap Res.2009-2010'!BD501</f>
        <v>0</v>
      </c>
    </row>
    <row r="502" spans="1:56" ht="13.5">
      <c r="A502" s="177">
        <f>+' (1) Cap Res.2009-2010'!BH502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  <c r="BC502" s="42">
        <f>+' (1) Cap Res.2009-2010'!BC502</f>
        <v>0</v>
      </c>
      <c r="BD502" s="42">
        <f>+' (1) Cap Res.2009-2010'!BD502</f>
        <v>0</v>
      </c>
    </row>
    <row r="503" spans="1:56" ht="13.5">
      <c r="A503" s="177">
        <f>+' (1) Cap Res.2009-2010'!BH503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  <c r="BC503" s="42">
        <f>+' (1) Cap Res.2009-2010'!BC503</f>
        <v>0</v>
      </c>
      <c r="BD503" s="42">
        <f>+' (1) Cap Res.2009-2010'!BD503</f>
        <v>0</v>
      </c>
    </row>
    <row r="504" spans="1:56" ht="13.5">
      <c r="A504" s="177">
        <f>+' (1) Cap Res.2009-2010'!BH504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  <c r="BC504" s="42">
        <f>+' (1) Cap Res.2009-2010'!BC504</f>
        <v>0</v>
      </c>
      <c r="BD504" s="42">
        <f>+' (1) Cap Res.2009-2010'!BD504</f>
        <v>0</v>
      </c>
    </row>
    <row r="505" spans="1:56" ht="13.5">
      <c r="A505" s="177">
        <f>+' (1) Cap Res.2009-2010'!BH505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0</v>
      </c>
      <c r="AT505" s="42">
        <f>+' (1) Cap Res.2009-2010'!AT505</f>
        <v>-48000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  <c r="BC505" s="42">
        <f>+' (1) Cap Res.2009-2010'!BC505</f>
        <v>0</v>
      </c>
      <c r="BD505" s="42">
        <f>+' (1) Cap Res.2009-2010'!BD505</f>
        <v>0</v>
      </c>
    </row>
    <row r="506" spans="1:56" ht="13.5">
      <c r="A506" s="177">
        <f>+' (1) Cap Res.2009-2010'!BH506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0</v>
      </c>
      <c r="AR506" s="42">
        <f>+' (1) Cap Res.2009-2010'!AR506</f>
        <v>-2000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  <c r="BC506" s="42">
        <f>+' (1) Cap Res.2009-2010'!BC506</f>
        <v>0</v>
      </c>
      <c r="BD506" s="42">
        <f>+' (1) Cap Res.2009-2010'!BD506</f>
        <v>0</v>
      </c>
    </row>
    <row r="507" spans="1:56" ht="13.5">
      <c r="A507" s="177">
        <f>+' (1) Cap Res.2009-2010'!BH507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0</v>
      </c>
      <c r="AR507" s="42">
        <f>+' (1) Cap Res.2009-2010'!AR507</f>
        <v>-6818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  <c r="BC507" s="42">
        <f>+' (1) Cap Res.2009-2010'!BC507</f>
        <v>0</v>
      </c>
      <c r="BD507" s="42">
        <f>+' (1) Cap Res.2009-2010'!BD507</f>
        <v>0</v>
      </c>
    </row>
    <row r="508" spans="1:56" ht="13.5">
      <c r="A508" s="177">
        <f>+' (1) Cap Res.2009-2010'!BH508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  <c r="BC508" s="42">
        <f>+' (1) Cap Res.2009-2010'!BC508</f>
        <v>0</v>
      </c>
      <c r="BD508" s="42">
        <f>+' (1) Cap Res.2009-2010'!BD508</f>
        <v>0</v>
      </c>
    </row>
    <row r="509" spans="1:56" ht="13.5">
      <c r="A509" s="177">
        <f>+' (1) Cap Res.2009-2010'!BH509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0</v>
      </c>
      <c r="AQ509" s="42">
        <f>+' (1) Cap Res.2009-2010'!AQ509</f>
        <v>-54270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  <c r="BC509" s="42">
        <f>+' (1) Cap Res.2009-2010'!BC509</f>
        <v>0</v>
      </c>
      <c r="BD509" s="42">
        <f>+' (1) Cap Res.2009-2010'!BD509</f>
        <v>0</v>
      </c>
    </row>
    <row r="510" spans="1:56" ht="13.5">
      <c r="A510" s="177">
        <f>+' (1) Cap Res.2009-2010'!BH510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0</v>
      </c>
      <c r="AS510" s="42">
        <f>+' (1) Cap Res.2009-2010'!AS510</f>
        <v>-1065.0999999999999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  <c r="BC510" s="42">
        <f>+' (1) Cap Res.2009-2010'!BC510</f>
        <v>0</v>
      </c>
      <c r="BD510" s="42">
        <f>+' (1) Cap Res.2009-2010'!BD510</f>
        <v>0</v>
      </c>
    </row>
    <row r="511" spans="1:56" ht="13.5">
      <c r="A511" s="177">
        <f>+' (1) Cap Res.2009-2010'!BH511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0</v>
      </c>
      <c r="AR511" s="42">
        <f>+' (1) Cap Res.2009-2010'!AR511</f>
        <v>-19399.5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  <c r="BC511" s="42">
        <f>+' (1) Cap Res.2009-2010'!BC511</f>
        <v>0</v>
      </c>
      <c r="BD511" s="42">
        <f>+' (1) Cap Res.2009-2010'!BD511</f>
        <v>0</v>
      </c>
    </row>
    <row r="512" spans="1:56" ht="13.5">
      <c r="A512" s="177">
        <f>+' (1) Cap Res.2009-2010'!BH512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  <c r="BC512" s="42">
        <f>+' (1) Cap Res.2009-2010'!BC512</f>
        <v>0</v>
      </c>
      <c r="BD512" s="42">
        <f>+' (1) Cap Res.2009-2010'!BD512</f>
        <v>0</v>
      </c>
    </row>
    <row r="513" spans="1:56" ht="13.5">
      <c r="A513" s="177">
        <f>+' (1) Cap Res.2009-2010'!BH513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  <c r="BC513" s="42">
        <f>+' (1) Cap Res.2009-2010'!BC513</f>
        <v>0</v>
      </c>
      <c r="BD513" s="42">
        <f>+' (1) Cap Res.2009-2010'!BD513</f>
        <v>0</v>
      </c>
    </row>
    <row r="514" spans="1:56" ht="13.5">
      <c r="A514" s="177">
        <f>+' (1) Cap Res.2009-2010'!BH514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  <c r="BC514" s="42">
        <f>+' (1) Cap Res.2009-2010'!BC514</f>
        <v>0</v>
      </c>
      <c r="BD514" s="42">
        <f>+' (1) Cap Res.2009-2010'!BD514</f>
        <v>0</v>
      </c>
    </row>
    <row r="515" spans="1:56" ht="13.5">
      <c r="A515" s="177">
        <f>+' (1) Cap Res.2009-2010'!BH515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0</v>
      </c>
      <c r="AS515" s="42">
        <f>+' (1) Cap Res.2009-2010'!AS515</f>
        <v>-4605.8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  <c r="BC515" s="42">
        <f>+' (1) Cap Res.2009-2010'!BC515</f>
        <v>0</v>
      </c>
      <c r="BD515" s="42">
        <f>+' (1) Cap Res.2009-2010'!BD515</f>
        <v>0</v>
      </c>
    </row>
    <row r="516" spans="1:56" ht="13.5">
      <c r="A516" s="177">
        <f>+' (1) Cap Res.2009-2010'!BH516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0</v>
      </c>
      <c r="AR516" s="42">
        <f>+' (1) Cap Res.2009-2010'!AR516</f>
        <v>-16950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  <c r="BC516" s="42">
        <f>+' (1) Cap Res.2009-2010'!BC516</f>
        <v>0</v>
      </c>
      <c r="BD516" s="42">
        <f>+' (1) Cap Res.2009-2010'!BD516</f>
        <v>0</v>
      </c>
    </row>
    <row r="517" spans="1:56" ht="13.5">
      <c r="A517" s="177">
        <f>+' (1) Cap Res.2009-2010'!BH517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  <c r="BC517" s="42">
        <f>+' (1) Cap Res.2009-2010'!BC517</f>
        <v>0</v>
      </c>
      <c r="BD517" s="42">
        <f>+' (1) Cap Res.2009-2010'!BD517</f>
        <v>0</v>
      </c>
    </row>
    <row r="518" spans="1:56" ht="13.5">
      <c r="A518" s="177">
        <f>+' (1) Cap Res.2009-2010'!BH518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  <c r="BC518" s="42">
        <f>+' (1) Cap Res.2009-2010'!BC518</f>
        <v>0</v>
      </c>
      <c r="BD518" s="42">
        <f>+' (1) Cap Res.2009-2010'!BD518</f>
        <v>0</v>
      </c>
    </row>
    <row r="519" spans="1:56" ht="13.5">
      <c r="A519" s="177">
        <f>+' (1) Cap Res.2009-2010'!BH519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  <c r="BC519" s="42">
        <f>+' (1) Cap Res.2009-2010'!BC519</f>
        <v>0</v>
      </c>
      <c r="BD519" s="42">
        <f>+' (1) Cap Res.2009-2010'!BD519</f>
        <v>0</v>
      </c>
    </row>
    <row r="520" spans="1:56" ht="13.5">
      <c r="A520" s="177">
        <f>+' (1) Cap Res.2009-2010'!BH520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  <c r="BC520" s="42">
        <f>+' (1) Cap Res.2009-2010'!BC520</f>
        <v>0</v>
      </c>
      <c r="BD520" s="42">
        <f>+' (1) Cap Res.2009-2010'!BD520</f>
        <v>0</v>
      </c>
    </row>
    <row r="521" spans="1:56" ht="13.5">
      <c r="A521" s="177">
        <f>+' (1) Cap Res.2009-2010'!BH521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  <c r="BC521" s="42">
        <f>+' (1) Cap Res.2009-2010'!BC521</f>
        <v>0</v>
      </c>
      <c r="BD521" s="42">
        <f>+' (1) Cap Res.2009-2010'!BD521</f>
        <v>0</v>
      </c>
    </row>
    <row r="522" spans="1:56" ht="13.5">
      <c r="A522" s="177">
        <f>+' (1) Cap Res.2009-2010'!BH522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  <c r="BC522" s="42">
        <f>+' (1) Cap Res.2009-2010'!BC522</f>
        <v>0</v>
      </c>
      <c r="BD522" s="42">
        <f>+' (1) Cap Res.2009-2010'!BD522</f>
        <v>0</v>
      </c>
    </row>
    <row r="523" spans="1:56" ht="13.5">
      <c r="A523" s="177">
        <f>+' (1) Cap Res.2009-2010'!BH523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  <c r="BC523" s="42">
        <f>+' (1) Cap Res.2009-2010'!BC523</f>
        <v>0</v>
      </c>
      <c r="BD523" s="42">
        <f>+' (1) Cap Res.2009-2010'!BD523</f>
        <v>0</v>
      </c>
    </row>
    <row r="524" spans="1:56" ht="13.5">
      <c r="A524" s="177">
        <f>+' (1) Cap Res.2009-2010'!BH524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  <c r="BC524" s="42">
        <f>+' (1) Cap Res.2009-2010'!BC524</f>
        <v>0</v>
      </c>
      <c r="BD524" s="42">
        <f>+' (1) Cap Res.2009-2010'!BD524</f>
        <v>0</v>
      </c>
    </row>
    <row r="525" spans="1:56" ht="13.5">
      <c r="A525" s="177">
        <f>+' (1) Cap Res.2009-2010'!BH525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0</v>
      </c>
      <c r="AP525" s="42">
        <f>+' (1) Cap Res.2009-2010'!AP525</f>
        <v>-12069.59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  <c r="BC525" s="42">
        <f>+' (1) Cap Res.2009-2010'!BC525</f>
        <v>0</v>
      </c>
      <c r="BD525" s="42">
        <f>+' (1) Cap Res.2009-2010'!BD525</f>
        <v>0</v>
      </c>
    </row>
    <row r="526" spans="1:56" ht="13.5">
      <c r="A526" s="177">
        <f>+' (1) Cap Res.2009-2010'!BH526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0</v>
      </c>
      <c r="AU526" s="42">
        <f>+' (1) Cap Res.2009-2010'!AU526</f>
        <v>-1171.8399999999999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  <c r="BC526" s="42">
        <f>+' (1) Cap Res.2009-2010'!BC526</f>
        <v>0</v>
      </c>
      <c r="BD526" s="42">
        <f>+' (1) Cap Res.2009-2010'!BD526</f>
        <v>0</v>
      </c>
    </row>
    <row r="527" spans="1:56" ht="13.5">
      <c r="A527" s="177">
        <f>+' (1) Cap Res.2009-2010'!BH527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0</v>
      </c>
      <c r="AU527" s="42">
        <f>+' (1) Cap Res.2009-2010'!AU527</f>
        <v>-12987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  <c r="BC527" s="42">
        <f>+' (1) Cap Res.2009-2010'!BC527</f>
        <v>0</v>
      </c>
      <c r="BD527" s="42">
        <f>+' (1) Cap Res.2009-2010'!BD527</f>
        <v>0</v>
      </c>
    </row>
    <row r="528" spans="1:56" ht="13.5">
      <c r="A528" s="177">
        <f>+' (1) Cap Res.2009-2010'!BH528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  <c r="BC528" s="42">
        <f>+' (1) Cap Res.2009-2010'!BC528</f>
        <v>0</v>
      </c>
      <c r="BD528" s="42">
        <f>+' (1) Cap Res.2009-2010'!BD528</f>
        <v>0</v>
      </c>
    </row>
    <row r="529" spans="1:56" ht="13.5">
      <c r="A529" s="177">
        <f>+' (1) Cap Res.2009-2010'!BH529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  <c r="BC529" s="42">
        <f>+' (1) Cap Res.2009-2010'!BC529</f>
        <v>0</v>
      </c>
      <c r="BD529" s="42">
        <f>+' (1) Cap Res.2009-2010'!BD529</f>
        <v>0</v>
      </c>
    </row>
    <row r="530" spans="1:56" ht="13.5">
      <c r="A530" s="177">
        <f>+' (1) Cap Res.2009-2010'!BH530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  <c r="BC530" s="42">
        <f>+' (1) Cap Res.2009-2010'!BC530</f>
        <v>0</v>
      </c>
      <c r="BD530" s="42">
        <f>+' (1) Cap Res.2009-2010'!BD530</f>
        <v>0</v>
      </c>
    </row>
    <row r="531" spans="1:56" ht="13.5">
      <c r="A531" s="177">
        <f>+' (1) Cap Res.2009-2010'!BH531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0</v>
      </c>
      <c r="AQ531" s="42">
        <f>+' (1) Cap Res.2009-2010'!AQ531</f>
        <v>-28574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  <c r="BC531" s="42">
        <f>+' (1) Cap Res.2009-2010'!BC531</f>
        <v>0</v>
      </c>
      <c r="BD531" s="42">
        <f>+' (1) Cap Res.2009-2010'!BD531</f>
        <v>0</v>
      </c>
    </row>
    <row r="532" spans="1:56" ht="13.5">
      <c r="A532" s="177">
        <f>+' (1) Cap Res.2009-2010'!BH532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0</v>
      </c>
      <c r="AU532" s="42">
        <f>+' (1) Cap Res.2009-2010'!AU532</f>
        <v>-29530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  <c r="BC532" s="42">
        <f>+' (1) Cap Res.2009-2010'!BC532</f>
        <v>0</v>
      </c>
      <c r="BD532" s="42">
        <f>+' (1) Cap Res.2009-2010'!BD532</f>
        <v>0</v>
      </c>
    </row>
    <row r="533" spans="1:56" ht="13.5">
      <c r="A533" s="177">
        <f>+' (1) Cap Res.2009-2010'!BH533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  <c r="BC533" s="42">
        <f>+' (1) Cap Res.2009-2010'!BC533</f>
        <v>0</v>
      </c>
      <c r="BD533" s="42">
        <f>+' (1) Cap Res.2009-2010'!BD533</f>
        <v>0</v>
      </c>
    </row>
    <row r="534" spans="1:56" ht="13.5">
      <c r="A534" s="177">
        <f>+' (1) Cap Res.2009-2010'!BH534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  <c r="BC534" s="42">
        <f>+' (1) Cap Res.2009-2010'!BC534</f>
        <v>0</v>
      </c>
      <c r="BD534" s="42">
        <f>+' (1) Cap Res.2009-2010'!BD534</f>
        <v>0</v>
      </c>
    </row>
    <row r="535" spans="1:56" ht="13.5">
      <c r="A535" s="177">
        <f>+' (1) Cap Res.2009-2010'!BH535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  <c r="BC535" s="42">
        <f>+' (1) Cap Res.2009-2010'!BC535</f>
        <v>0</v>
      </c>
      <c r="BD535" s="42">
        <f>+' (1) Cap Res.2009-2010'!BD535</f>
        <v>0</v>
      </c>
    </row>
    <row r="536" spans="1:56" ht="13.5">
      <c r="A536" s="177">
        <f>+' (1) Cap Res.2009-2010'!BH536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  <c r="BC536" s="42">
        <f>+' (1) Cap Res.2009-2010'!BC536</f>
        <v>0</v>
      </c>
      <c r="BD536" s="42">
        <f>+' (1) Cap Res.2009-2010'!BD536</f>
        <v>0</v>
      </c>
    </row>
    <row r="537" spans="1:56" ht="13.5">
      <c r="A537" s="177">
        <f>+' (1) Cap Res.2009-2010'!BH537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  <c r="BC537" s="42">
        <f>+' (1) Cap Res.2009-2010'!BC537</f>
        <v>0</v>
      </c>
      <c r="BD537" s="42">
        <f>+' (1) Cap Res.2009-2010'!BD537</f>
        <v>0</v>
      </c>
    </row>
    <row r="538" spans="1:56" ht="13.5">
      <c r="A538" s="177">
        <f>+' (1) Cap Res.2009-2010'!BH538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  <c r="BC538" s="42">
        <f>+' (1) Cap Res.2009-2010'!BC538</f>
        <v>0</v>
      </c>
      <c r="BD538" s="42">
        <f>+' (1) Cap Res.2009-2010'!BD538</f>
        <v>0</v>
      </c>
    </row>
    <row r="539" spans="1:56" ht="13.5">
      <c r="A539" s="177">
        <f>+' (1) Cap Res.2009-2010'!BH539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  <c r="BC539" s="42">
        <f>+' (1) Cap Res.2009-2010'!BC539</f>
        <v>0</v>
      </c>
      <c r="BD539" s="42">
        <f>+' (1) Cap Res.2009-2010'!BD539</f>
        <v>0</v>
      </c>
    </row>
    <row r="540" spans="1:56" ht="13.5">
      <c r="A540" s="177">
        <f>+' (1) Cap Res.2009-2010'!BH540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0</v>
      </c>
      <c r="AT540" s="42">
        <f>+' (1) Cap Res.2009-2010'!AT540</f>
        <v>-829260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  <c r="BC540" s="42">
        <f>+' (1) Cap Res.2009-2010'!BC540</f>
        <v>0</v>
      </c>
      <c r="BD540" s="42">
        <f>+' (1) Cap Res.2009-2010'!BD540</f>
        <v>0</v>
      </c>
    </row>
    <row r="541" spans="1:56" ht="13.5">
      <c r="A541" s="177">
        <f>+' (1) Cap Res.2009-2010'!BH541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  <c r="BC541" s="42">
        <f>+' (1) Cap Res.2009-2010'!BC541</f>
        <v>0</v>
      </c>
      <c r="BD541" s="42">
        <f>+' (1) Cap Res.2009-2010'!BD541</f>
        <v>0</v>
      </c>
    </row>
    <row r="542" spans="1:56" ht="13.5">
      <c r="A542" s="177">
        <f>+' (1) Cap Res.2009-2010'!BH542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  <c r="BC542" s="42">
        <f>+' (1) Cap Res.2009-2010'!BC542</f>
        <v>0</v>
      </c>
      <c r="BD542" s="42">
        <f>+' (1) Cap Res.2009-2010'!BD542</f>
        <v>0</v>
      </c>
    </row>
    <row r="543" spans="1:56" ht="13.5">
      <c r="A543" s="177">
        <f>+' (1) Cap Res.2009-2010'!BH543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  <c r="BC543" s="42">
        <f>+' (1) Cap Res.2009-2010'!BC543</f>
        <v>0</v>
      </c>
      <c r="BD543" s="42">
        <f>+' (1) Cap Res.2009-2010'!BD543</f>
        <v>0</v>
      </c>
    </row>
    <row r="544" spans="1:56" ht="13.5">
      <c r="A544" s="177">
        <f>+' (1) Cap Res.2009-2010'!BH544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  <c r="BC544" s="42">
        <f>+' (1) Cap Res.2009-2010'!BC544</f>
        <v>0</v>
      </c>
      <c r="BD544" s="42">
        <f>+' (1) Cap Res.2009-2010'!BD544</f>
        <v>0</v>
      </c>
    </row>
    <row r="545" spans="1:56" ht="13.5">
      <c r="A545" s="177">
        <f>+' (1) Cap Res.2009-2010'!BH545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  <c r="BC545" s="42">
        <f>+' (1) Cap Res.2009-2010'!BC545</f>
        <v>0</v>
      </c>
      <c r="BD545" s="42">
        <f>+' (1) Cap Res.2009-2010'!BD545</f>
        <v>0</v>
      </c>
    </row>
    <row r="546" spans="1:56" ht="13.5">
      <c r="A546" s="177">
        <f>+' (1) Cap Res.2009-2010'!BH546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0</v>
      </c>
      <c r="AV546" s="42">
        <f>+' (1) Cap Res.2009-2010'!AV546</f>
        <v>-6756.4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  <c r="BC546" s="42">
        <f>+' (1) Cap Res.2009-2010'!BC546</f>
        <v>0</v>
      </c>
      <c r="BD546" s="42">
        <f>+' (1) Cap Res.2009-2010'!BD546</f>
        <v>0</v>
      </c>
    </row>
    <row r="547" spans="1:56" ht="13.5">
      <c r="A547" s="177">
        <f>+' (1) Cap Res.2009-2010'!BH547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  <c r="BC547" s="42">
        <f>+' (1) Cap Res.2009-2010'!BC547</f>
        <v>0</v>
      </c>
      <c r="BD547" s="42">
        <f>+' (1) Cap Res.2009-2010'!BD547</f>
        <v>0</v>
      </c>
    </row>
    <row r="548" spans="1:56" ht="13.5">
      <c r="A548" s="177">
        <f>+' (1) Cap Res.2009-2010'!BH548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  <c r="BC548" s="42">
        <f>+' (1) Cap Res.2009-2010'!BC548</f>
        <v>0</v>
      </c>
      <c r="BD548" s="42">
        <f>+' (1) Cap Res.2009-2010'!BD548</f>
        <v>0</v>
      </c>
    </row>
    <row r="549" spans="1:56" ht="13.5">
      <c r="A549" s="177">
        <f>+' (1) Cap Res.2009-2010'!BH549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0</v>
      </c>
      <c r="AT549" s="42">
        <f>+' (1) Cap Res.2009-2010'!AT549</f>
        <v>-291150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  <c r="BC549" s="42">
        <f>+' (1) Cap Res.2009-2010'!BC549</f>
        <v>0</v>
      </c>
      <c r="BD549" s="42">
        <f>+' (1) Cap Res.2009-2010'!BD549</f>
        <v>0</v>
      </c>
    </row>
    <row r="550" spans="1:56" ht="13.5">
      <c r="A550" s="177">
        <f>+' (1) Cap Res.2009-2010'!BH550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  <c r="BC550" s="42">
        <f>+' (1) Cap Res.2009-2010'!BC550</f>
        <v>0</v>
      </c>
      <c r="BD550" s="42">
        <f>+' (1) Cap Res.2009-2010'!BD550</f>
        <v>0</v>
      </c>
    </row>
    <row r="551" spans="1:56" ht="13.5">
      <c r="A551" s="177">
        <f>+' (1) Cap Res.2009-2010'!BH551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  <c r="BC551" s="42">
        <f>+' (1) Cap Res.2009-2010'!BC551</f>
        <v>0</v>
      </c>
      <c r="BD551" s="42">
        <f>+' (1) Cap Res.2009-2010'!BD551</f>
        <v>0</v>
      </c>
    </row>
    <row r="552" spans="1:56" ht="13.5">
      <c r="A552" s="177">
        <f>+' (1) Cap Res.2009-2010'!BH552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  <c r="BC552" s="42">
        <f>+' (1) Cap Res.2009-2010'!BC552</f>
        <v>0</v>
      </c>
      <c r="BD552" s="42">
        <f>+' (1) Cap Res.2009-2010'!BD552</f>
        <v>0</v>
      </c>
    </row>
    <row r="553" spans="1:56" ht="13.5">
      <c r="A553" s="177">
        <f>+' (1) Cap Res.2009-2010'!BH553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  <c r="BC553" s="42">
        <f>+' (1) Cap Res.2009-2010'!BC553</f>
        <v>0</v>
      </c>
      <c r="BD553" s="42">
        <f>+' (1) Cap Res.2009-2010'!BD553</f>
        <v>0</v>
      </c>
    </row>
    <row r="554" spans="1:56" ht="13.5">
      <c r="A554" s="177">
        <f>+' (1) Cap Res.2009-2010'!BH554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  <c r="BC554" s="42">
        <f>+' (1) Cap Res.2009-2010'!BC554</f>
        <v>0</v>
      </c>
      <c r="BD554" s="42">
        <f>+' (1) Cap Res.2009-2010'!BD554</f>
        <v>0</v>
      </c>
    </row>
    <row r="555" spans="1:56" ht="13.5">
      <c r="A555" s="177">
        <f>+' (1) Cap Res.2009-2010'!BH555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0</v>
      </c>
      <c r="AY555" s="42">
        <f>+' (1) Cap Res.2009-2010'!AY555</f>
        <v>-79865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  <c r="BC555" s="42">
        <f>+' (1) Cap Res.2009-2010'!BC555</f>
        <v>0</v>
      </c>
      <c r="BD555" s="42">
        <f>+' (1) Cap Res.2009-2010'!BD555</f>
        <v>0</v>
      </c>
    </row>
    <row r="556" spans="1:56" ht="13.5">
      <c r="A556" s="177">
        <f>+' (1) Cap Res.2009-2010'!BH556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0</v>
      </c>
      <c r="AT556" s="42">
        <f>+' (1) Cap Res.2009-2010'!AT556</f>
        <v>-178335.06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  <c r="BC556" s="42">
        <f>+' (1) Cap Res.2009-2010'!BC556</f>
        <v>0</v>
      </c>
      <c r="BD556" s="42">
        <f>+' (1) Cap Res.2009-2010'!BD556</f>
        <v>0</v>
      </c>
    </row>
    <row r="557" spans="1:56" ht="13.5">
      <c r="A557" s="177">
        <f>+' (1) Cap Res.2009-2010'!BH557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  <c r="BC557" s="42">
        <f>+' (1) Cap Res.2009-2010'!BC557</f>
        <v>0</v>
      </c>
      <c r="BD557" s="42">
        <f>+' (1) Cap Res.2009-2010'!BD557</f>
        <v>0</v>
      </c>
    </row>
    <row r="558" spans="1:56" ht="13.5">
      <c r="A558" s="177">
        <f>+' (1) Cap Res.2009-2010'!BH558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0</v>
      </c>
      <c r="AW558" s="42">
        <f>+' (1) Cap Res.2009-2010'!AW558</f>
        <v>-1696.77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  <c r="BC558" s="42">
        <f>+' (1) Cap Res.2009-2010'!BC558</f>
        <v>0</v>
      </c>
      <c r="BD558" s="42">
        <f>+' (1) Cap Res.2009-2010'!BD558</f>
        <v>0</v>
      </c>
    </row>
    <row r="559" spans="1:56" ht="13.5">
      <c r="A559" s="177">
        <f>+' (1) Cap Res.2009-2010'!BH559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  <c r="BC559" s="42">
        <f>+' (1) Cap Res.2009-2010'!BC559</f>
        <v>0</v>
      </c>
      <c r="BD559" s="42">
        <f>+' (1) Cap Res.2009-2010'!BD559</f>
        <v>0</v>
      </c>
    </row>
    <row r="560" spans="1:56" ht="13.5">
      <c r="A560" s="177">
        <f>+' (1) Cap Res.2009-2010'!BH560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  <c r="BC560" s="42">
        <f>+' (1) Cap Res.2009-2010'!BC560</f>
        <v>0</v>
      </c>
      <c r="BD560" s="42">
        <f>+' (1) Cap Res.2009-2010'!BD560</f>
        <v>0</v>
      </c>
    </row>
    <row r="561" spans="1:56" ht="13.5">
      <c r="A561" s="177">
        <f>+' (1) Cap Res.2009-2010'!BH561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0</v>
      </c>
      <c r="AQ561" s="42">
        <f>+' (1) Cap Res.2009-2010'!AQ561</f>
        <v>-21600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  <c r="BC561" s="42">
        <f>+' (1) Cap Res.2009-2010'!BC561</f>
        <v>0</v>
      </c>
      <c r="BD561" s="42">
        <f>+' (1) Cap Res.2009-2010'!BD561</f>
        <v>0</v>
      </c>
    </row>
    <row r="562" spans="1:56" ht="13.5">
      <c r="A562" s="177">
        <f>+' (1) Cap Res.2009-2010'!BH562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0</v>
      </c>
      <c r="AT562" s="42">
        <f>+' (1) Cap Res.2009-2010'!AT562</f>
        <v>-149872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  <c r="BC562" s="42">
        <f>+' (1) Cap Res.2009-2010'!BC562</f>
        <v>0</v>
      </c>
      <c r="BD562" s="42">
        <f>+' (1) Cap Res.2009-2010'!BD562</f>
        <v>0</v>
      </c>
    </row>
    <row r="563" spans="1:56" ht="13.5">
      <c r="A563" s="177">
        <f>+' (1) Cap Res.2009-2010'!BH563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0</v>
      </c>
      <c r="AV563" s="42">
        <f>+' (1) Cap Res.2009-2010'!AV563</f>
        <v>-4182.3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  <c r="BC563" s="42">
        <f>+' (1) Cap Res.2009-2010'!BC563</f>
        <v>0</v>
      </c>
      <c r="BD563" s="42">
        <f>+' (1) Cap Res.2009-2010'!BD563</f>
        <v>0</v>
      </c>
    </row>
    <row r="564" spans="1:56" ht="13.5">
      <c r="A564" s="177">
        <f>+' (1) Cap Res.2009-2010'!BH564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0</v>
      </c>
      <c r="AY564" s="42">
        <f>+' (1) Cap Res.2009-2010'!AY564</f>
        <v>-40010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  <c r="BC564" s="42">
        <f>+' (1) Cap Res.2009-2010'!BC564</f>
        <v>0</v>
      </c>
      <c r="BD564" s="42">
        <f>+' (1) Cap Res.2009-2010'!BD564</f>
        <v>0</v>
      </c>
    </row>
    <row r="565" spans="1:56" ht="13.5">
      <c r="A565" s="177">
        <f>+' (1) Cap Res.2009-2010'!BH565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  <c r="BC565" s="42">
        <f>+' (1) Cap Res.2009-2010'!BC565</f>
        <v>0</v>
      </c>
      <c r="BD565" s="42">
        <f>+' (1) Cap Res.2009-2010'!BD565</f>
        <v>0</v>
      </c>
    </row>
    <row r="566" spans="1:56" ht="13.5">
      <c r="A566" s="177">
        <f>+' (1) Cap Res.2009-2010'!BH566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0</v>
      </c>
      <c r="AV566" s="42">
        <f>+' (1) Cap Res.2009-2010'!AV566</f>
        <v>-42075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  <c r="BC566" s="42">
        <f>+' (1) Cap Res.2009-2010'!BC566</f>
        <v>0</v>
      </c>
      <c r="BD566" s="42">
        <f>+' (1) Cap Res.2009-2010'!BD566</f>
        <v>0</v>
      </c>
    </row>
    <row r="567" spans="1:56" ht="13.5">
      <c r="A567" s="177">
        <f>+' (1) Cap Res.2009-2010'!BH567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0</v>
      </c>
      <c r="AV567" s="42">
        <f>+' (1) Cap Res.2009-2010'!AV567</f>
        <v>-360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  <c r="BC567" s="42">
        <f>+' (1) Cap Res.2009-2010'!BC567</f>
        <v>0</v>
      </c>
      <c r="BD567" s="42">
        <f>+' (1) Cap Res.2009-2010'!BD567</f>
        <v>0</v>
      </c>
    </row>
    <row r="568" spans="1:56" ht="13.5">
      <c r="A568" s="177">
        <f>+' (1) Cap Res.2009-2010'!BH568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  <c r="BC568" s="42">
        <f>+' (1) Cap Res.2009-2010'!BC568</f>
        <v>0</v>
      </c>
      <c r="BD568" s="42">
        <f>+' (1) Cap Res.2009-2010'!BD568</f>
        <v>0</v>
      </c>
    </row>
    <row r="569" spans="1:56" ht="13.5">
      <c r="A569" s="177">
        <f>+' (1) Cap Res.2009-2010'!BH569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  <c r="BC569" s="42">
        <f>+' (1) Cap Res.2009-2010'!BC569</f>
        <v>0</v>
      </c>
      <c r="BD569" s="42">
        <f>+' (1) Cap Res.2009-2010'!BD569</f>
        <v>0</v>
      </c>
    </row>
    <row r="570" spans="1:56" ht="13.5">
      <c r="A570" s="177">
        <f>+' (1) Cap Res.2009-2010'!BH570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0</v>
      </c>
      <c r="AT570" s="42">
        <f>+' (1) Cap Res.2009-2010'!AT570</f>
        <v>-52725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  <c r="BC570" s="42">
        <f>+' (1) Cap Res.2009-2010'!BC570</f>
        <v>0</v>
      </c>
      <c r="BD570" s="42">
        <f>+' (1) Cap Res.2009-2010'!BD570</f>
        <v>0</v>
      </c>
    </row>
    <row r="571" spans="1:56" ht="13.5">
      <c r="A571" s="177">
        <f>+' (1) Cap Res.2009-2010'!BH571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0</v>
      </c>
      <c r="AY571" s="42">
        <f>+' (1) Cap Res.2009-2010'!AY571</f>
        <v>-1500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  <c r="BC571" s="42">
        <f>+' (1) Cap Res.2009-2010'!BC571</f>
        <v>0</v>
      </c>
      <c r="BD571" s="42">
        <f>+' (1) Cap Res.2009-2010'!BD571</f>
        <v>0</v>
      </c>
    </row>
    <row r="572" spans="1:56" ht="13.5">
      <c r="A572" s="177">
        <f>+' (1) Cap Res.2009-2010'!BH572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0</v>
      </c>
      <c r="AY572" s="42">
        <f>+' (1) Cap Res.2009-2010'!AY572</f>
        <v>-67475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  <c r="BC572" s="42">
        <f>+' (1) Cap Res.2009-2010'!BC572</f>
        <v>0</v>
      </c>
      <c r="BD572" s="42">
        <f>+' (1) Cap Res.2009-2010'!BD572</f>
        <v>0</v>
      </c>
    </row>
    <row r="573" spans="1:56" ht="13.5">
      <c r="A573" s="177">
        <f>+' (1) Cap Res.2009-2010'!BH573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0</v>
      </c>
      <c r="AW573" s="42">
        <f>+' (1) Cap Res.2009-2010'!AW573</f>
        <v>-7200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  <c r="BC573" s="42">
        <f>+' (1) Cap Res.2009-2010'!BC573</f>
        <v>0</v>
      </c>
      <c r="BD573" s="42">
        <f>+' (1) Cap Res.2009-2010'!BD573</f>
        <v>0</v>
      </c>
    </row>
    <row r="574" spans="1:56" ht="13.5">
      <c r="A574" s="177">
        <f>+' (1) Cap Res.2009-2010'!BH574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0</v>
      </c>
      <c r="AY574" s="42">
        <f>+' (1) Cap Res.2009-2010'!AY574</f>
        <v>-18972.14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  <c r="BC574" s="42">
        <f>+' (1) Cap Res.2009-2010'!BC574</f>
        <v>0</v>
      </c>
      <c r="BD574" s="42">
        <f>+' (1) Cap Res.2009-2010'!BD574</f>
        <v>0</v>
      </c>
    </row>
    <row r="575" spans="1:56" ht="13.5">
      <c r="A575" s="177">
        <f>+' (1) Cap Res.2009-2010'!BH575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  <c r="BC575" s="42">
        <f>+' (1) Cap Res.2009-2010'!BC575</f>
        <v>0</v>
      </c>
      <c r="BD575" s="42">
        <f>+' (1) Cap Res.2009-2010'!BD575</f>
        <v>0</v>
      </c>
    </row>
    <row r="576" spans="1:56" ht="13.5">
      <c r="A576" s="177">
        <f>+' (1) Cap Res.2009-2010'!BH576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  <c r="BC576" s="42">
        <f>+' (1) Cap Res.2009-2010'!BC576</f>
        <v>0</v>
      </c>
      <c r="BD576" s="42">
        <f>+' (1) Cap Res.2009-2010'!BD576</f>
        <v>0</v>
      </c>
    </row>
    <row r="577" spans="1:56" ht="13.5">
      <c r="A577" s="177">
        <f>+' (1) Cap Res.2009-2010'!BH577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  <c r="BC577" s="42">
        <f>+' (1) Cap Res.2009-2010'!BC577</f>
        <v>0</v>
      </c>
      <c r="BD577" s="42">
        <f>+' (1) Cap Res.2009-2010'!BD577</f>
        <v>0</v>
      </c>
    </row>
    <row r="578" spans="1:56" ht="13.5">
      <c r="A578" s="177">
        <f>+' (1) Cap Res.2009-2010'!BH578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0</v>
      </c>
      <c r="AY578" s="42">
        <f>+' (1) Cap Res.2009-2010'!AY578</f>
        <v>-44284.7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  <c r="BC578" s="42">
        <f>+' (1) Cap Res.2009-2010'!BC578</f>
        <v>0</v>
      </c>
      <c r="BD578" s="42">
        <f>+' (1) Cap Res.2009-2010'!BD578</f>
        <v>0</v>
      </c>
    </row>
    <row r="579" spans="1:56" ht="13.5">
      <c r="A579" s="177">
        <f>+' (1) Cap Res.2009-2010'!BH579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0</v>
      </c>
      <c r="AY579" s="42">
        <f>+' (1) Cap Res.2009-2010'!AY579</f>
        <v>-2560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  <c r="BC579" s="42">
        <f>+' (1) Cap Res.2009-2010'!BC579</f>
        <v>0</v>
      </c>
      <c r="BD579" s="42">
        <f>+' (1) Cap Res.2009-2010'!BD579</f>
        <v>0</v>
      </c>
    </row>
    <row r="580" spans="1:56" ht="13.5">
      <c r="A580" s="177">
        <f>+' (1) Cap Res.2009-2010'!BH580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0</v>
      </c>
      <c r="AT580" s="42">
        <f>+' (1) Cap Res.2009-2010'!AT580</f>
        <v>-49444.25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  <c r="BC580" s="42">
        <f>+' (1) Cap Res.2009-2010'!BC580</f>
        <v>0</v>
      </c>
      <c r="BD580" s="42">
        <f>+' (1) Cap Res.2009-2010'!BD580</f>
        <v>0</v>
      </c>
    </row>
    <row r="581" spans="1:56" ht="13.5">
      <c r="A581" s="177">
        <f>+' (1) Cap Res.2009-2010'!BH581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0</v>
      </c>
      <c r="AV581" s="42">
        <f>+' (1) Cap Res.2009-2010'!AV581</f>
        <v>-4811.2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  <c r="BC581" s="42">
        <f>+' (1) Cap Res.2009-2010'!BC581</f>
        <v>0</v>
      </c>
      <c r="BD581" s="42">
        <f>+' (1) Cap Res.2009-2010'!BD581</f>
        <v>0</v>
      </c>
    </row>
    <row r="582" spans="1:56" ht="13.5">
      <c r="A582" s="177">
        <f>+' (1) Cap Res.2009-2010'!BH582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0</v>
      </c>
      <c r="AZ582" s="42">
        <f>+' (1) Cap Res.2009-2010'!AZ582</f>
        <v>-22746.1</v>
      </c>
      <c r="BA582" s="42">
        <f>+' (1) Cap Res.2009-2010'!BA582</f>
        <v>0</v>
      </c>
      <c r="BB582" s="42">
        <f>+' (1) Cap Res.2009-2010'!BB582</f>
        <v>0</v>
      </c>
      <c r="BC582" s="42">
        <f>+' (1) Cap Res.2009-2010'!BC582</f>
        <v>0</v>
      </c>
      <c r="BD582" s="42">
        <f>+' (1) Cap Res.2009-2010'!BD582</f>
        <v>0</v>
      </c>
    </row>
    <row r="583" spans="1:56" ht="13.5">
      <c r="A583" s="177">
        <f>+' (1) Cap Res.2009-2010'!BH583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  <c r="BC583" s="42">
        <f>+' (1) Cap Res.2009-2010'!BC583</f>
        <v>0</v>
      </c>
      <c r="BD583" s="42">
        <f>+' (1) Cap Res.2009-2010'!BD583</f>
        <v>0</v>
      </c>
    </row>
    <row r="584" spans="1:56" ht="13.5">
      <c r="A584" s="177">
        <f>+' (1) Cap Res.2009-2010'!BH584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  <c r="BC584" s="42">
        <f>+' (1) Cap Res.2009-2010'!BC584</f>
        <v>0</v>
      </c>
      <c r="BD584" s="42">
        <f>+' (1) Cap Res.2009-2010'!BD584</f>
        <v>0</v>
      </c>
    </row>
    <row r="585" spans="1:56" ht="13.5">
      <c r="A585" s="177">
        <f>+' (1) Cap Res.2009-2010'!BH585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0</v>
      </c>
      <c r="AZ585" s="42">
        <f>+' (1) Cap Res.2009-2010'!AZ585</f>
        <v>-5414.75</v>
      </c>
      <c r="BA585" s="42">
        <f>+' (1) Cap Res.2009-2010'!BA585</f>
        <v>0</v>
      </c>
      <c r="BB585" s="42">
        <f>+' (1) Cap Res.2009-2010'!BB585</f>
        <v>0</v>
      </c>
      <c r="BC585" s="42">
        <f>+' (1) Cap Res.2009-2010'!BC585</f>
        <v>0</v>
      </c>
      <c r="BD585" s="42">
        <f>+' (1) Cap Res.2009-2010'!BD585</f>
        <v>0</v>
      </c>
    </row>
    <row r="586" spans="1:56" ht="13.5">
      <c r="A586" s="177">
        <f>+' (1) Cap Res.2009-2010'!BH586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0</v>
      </c>
      <c r="AZ586" s="42">
        <f>+' (1) Cap Res.2009-2010'!AZ586</f>
        <v>-13417.5</v>
      </c>
      <c r="BA586" s="42">
        <f>+' (1) Cap Res.2009-2010'!BA586</f>
        <v>0</v>
      </c>
      <c r="BB586" s="42">
        <f>+' (1) Cap Res.2009-2010'!BB586</f>
        <v>0</v>
      </c>
      <c r="BC586" s="42">
        <f>+' (1) Cap Res.2009-2010'!BC586</f>
        <v>0</v>
      </c>
      <c r="BD586" s="42">
        <f>+' (1) Cap Res.2009-2010'!BD586</f>
        <v>0</v>
      </c>
    </row>
    <row r="587" spans="1:56" ht="13.5">
      <c r="A587" s="177">
        <f>+' (1) Cap Res.2009-2010'!BH587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0</v>
      </c>
      <c r="AZ587" s="42">
        <f>+' (1) Cap Res.2009-2010'!AZ587</f>
        <v>-11620</v>
      </c>
      <c r="BA587" s="42">
        <f>+' (1) Cap Res.2009-2010'!BA587</f>
        <v>0</v>
      </c>
      <c r="BB587" s="42">
        <f>+' (1) Cap Res.2009-2010'!BB587</f>
        <v>0</v>
      </c>
      <c r="BC587" s="42">
        <f>+' (1) Cap Res.2009-2010'!BC587</f>
        <v>0</v>
      </c>
      <c r="BD587" s="42">
        <f>+' (1) Cap Res.2009-2010'!BD587</f>
        <v>0</v>
      </c>
    </row>
    <row r="588" spans="1:56" ht="13.5">
      <c r="A588" s="177">
        <f>+' (1) Cap Res.2009-2010'!BH588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0</v>
      </c>
      <c r="AZ588" s="42">
        <f>+' (1) Cap Res.2009-2010'!AZ588</f>
        <v>-9877</v>
      </c>
      <c r="BA588" s="42">
        <f>+' (1) Cap Res.2009-2010'!BA588</f>
        <v>0</v>
      </c>
      <c r="BB588" s="42">
        <f>+' (1) Cap Res.2009-2010'!BB588</f>
        <v>0</v>
      </c>
      <c r="BC588" s="42">
        <f>+' (1) Cap Res.2009-2010'!BC588</f>
        <v>0</v>
      </c>
      <c r="BD588" s="42">
        <f>+' (1) Cap Res.2009-2010'!BD588</f>
        <v>0</v>
      </c>
    </row>
    <row r="589" spans="1:56" ht="13.5">
      <c r="A589" s="177">
        <f>+' (1) Cap Res.2009-2010'!BH589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  <c r="BC589" s="42">
        <f>+' (1) Cap Res.2009-2010'!BC589</f>
        <v>0</v>
      </c>
      <c r="BD589" s="42">
        <f>+' (1) Cap Res.2009-2010'!BD589</f>
        <v>0</v>
      </c>
    </row>
    <row r="590" spans="1:56" ht="13.5">
      <c r="A590" s="177">
        <f>+' (1) Cap Res.2009-2010'!BH590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  <c r="BC590" s="42">
        <f>+' (1) Cap Res.2009-2010'!BC590</f>
        <v>0</v>
      </c>
      <c r="BD590" s="42">
        <f>+' (1) Cap Res.2009-2010'!BD590</f>
        <v>0</v>
      </c>
    </row>
    <row r="591" spans="1:56" ht="13.5">
      <c r="A591" s="177">
        <f>+' (1) Cap Res.2009-2010'!BH591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0</v>
      </c>
      <c r="AZ591" s="42">
        <f>+' (1) Cap Res.2009-2010'!AZ591</f>
        <v>-30902.400000000001</v>
      </c>
      <c r="BA591" s="42">
        <f>+' (1) Cap Res.2009-2010'!BA591</f>
        <v>0</v>
      </c>
      <c r="BB591" s="42">
        <f>+' (1) Cap Res.2009-2010'!BB591</f>
        <v>0</v>
      </c>
      <c r="BC591" s="42">
        <f>+' (1) Cap Res.2009-2010'!BC591</f>
        <v>0</v>
      </c>
      <c r="BD591" s="42">
        <f>+' (1) Cap Res.2009-2010'!BD591</f>
        <v>0</v>
      </c>
    </row>
    <row r="592" spans="1:56" ht="13.5">
      <c r="A592" s="177">
        <f>+' (1) Cap Res.2009-2010'!BH592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  <c r="BC592" s="42">
        <f>+' (1) Cap Res.2009-2010'!BC592</f>
        <v>0</v>
      </c>
      <c r="BD592" s="42">
        <f>+' (1) Cap Res.2009-2010'!BD592</f>
        <v>0</v>
      </c>
    </row>
    <row r="593" spans="1:56" ht="13.5">
      <c r="A593" s="177">
        <f>+' (1) Cap Res.2009-2010'!BH593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  <c r="BC593" s="42">
        <f>+' (1) Cap Res.2009-2010'!BC593</f>
        <v>0</v>
      </c>
      <c r="BD593" s="42">
        <f>+' (1) Cap Res.2009-2010'!BD593</f>
        <v>0</v>
      </c>
    </row>
    <row r="594" spans="1:56" ht="13.5">
      <c r="A594" s="177">
        <f>+' (1) Cap Res.2009-2010'!BH594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  <c r="BC594" s="42">
        <f>+' (1) Cap Res.2009-2010'!BC594</f>
        <v>0</v>
      </c>
      <c r="BD594" s="42">
        <f>+' (1) Cap Res.2009-2010'!BD594</f>
        <v>0</v>
      </c>
    </row>
    <row r="595" spans="1:56" ht="13.5">
      <c r="A595" s="177">
        <f>+' (1) Cap Res.2009-2010'!BH595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0</v>
      </c>
      <c r="AY595" s="42">
        <f>+' (1) Cap Res.2009-2010'!AY595</f>
        <v>-5000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  <c r="BC595" s="42">
        <f>+' (1) Cap Res.2009-2010'!BC595</f>
        <v>0</v>
      </c>
      <c r="BD595" s="42">
        <f>+' (1) Cap Res.2009-2010'!BD595</f>
        <v>0</v>
      </c>
    </row>
    <row r="596" spans="1:56" ht="13.5">
      <c r="A596" s="177">
        <f>+' (1) Cap Res.2009-2010'!BH596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  <c r="BC596" s="42">
        <f>+' (1) Cap Res.2009-2010'!BC596</f>
        <v>0</v>
      </c>
      <c r="BD596" s="42">
        <f>+' (1) Cap Res.2009-2010'!BD596</f>
        <v>0</v>
      </c>
    </row>
    <row r="597" spans="1:56" ht="13.5">
      <c r="A597" s="177">
        <f>+' (1) Cap Res.2009-2010'!BH597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  <c r="BC597" s="42">
        <f>+' (1) Cap Res.2009-2010'!BC597</f>
        <v>0</v>
      </c>
      <c r="BD597" s="42">
        <f>+' (1) Cap Res.2009-2010'!BD597</f>
        <v>0</v>
      </c>
    </row>
    <row r="598" spans="1:56" ht="13.5">
      <c r="A598" s="177">
        <f>+' (1) Cap Res.2009-2010'!BH598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0</v>
      </c>
      <c r="AT598" s="42">
        <f>+' (1) Cap Res.2009-2010'!AT598</f>
        <v>-76557.69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  <c r="BC598" s="42">
        <f>+' (1) Cap Res.2009-2010'!BC598</f>
        <v>0</v>
      </c>
      <c r="BD598" s="42">
        <f>+' (1) Cap Res.2009-2010'!BD598</f>
        <v>0</v>
      </c>
    </row>
    <row r="599" spans="1:56" ht="13.5">
      <c r="A599" s="177">
        <f>+' (1) Cap Res.2009-2010'!BH599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0</v>
      </c>
      <c r="AT599" s="42">
        <f>+' (1) Cap Res.2009-2010'!AT599</f>
        <v>-16017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  <c r="BC599" s="42">
        <f>+' (1) Cap Res.2009-2010'!BC599</f>
        <v>0</v>
      </c>
      <c r="BD599" s="42">
        <f>+' (1) Cap Res.2009-2010'!BD599</f>
        <v>0</v>
      </c>
    </row>
    <row r="600" spans="1:56" ht="13.5">
      <c r="A600" s="177">
        <f>+' (1) Cap Res.2009-2010'!BH600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  <c r="BC600" s="42">
        <f>+' (1) Cap Res.2009-2010'!BC600</f>
        <v>0</v>
      </c>
      <c r="BD600" s="42">
        <f>+' (1) Cap Res.2009-2010'!BD600</f>
        <v>0</v>
      </c>
    </row>
    <row r="601" spans="1:56" ht="13.5">
      <c r="A601" s="177">
        <f>+' (1) Cap Res.2009-2010'!BH601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  <c r="BC601" s="42">
        <f>+' (1) Cap Res.2009-2010'!BC601</f>
        <v>0</v>
      </c>
      <c r="BD601" s="42">
        <f>+' (1) Cap Res.2009-2010'!BD601</f>
        <v>0</v>
      </c>
    </row>
    <row r="602" spans="1:56" ht="13.5">
      <c r="A602" s="177">
        <f>+' (1) Cap Res.2009-2010'!BH602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  <c r="BC602" s="42">
        <f>+' (1) Cap Res.2009-2010'!BC602</f>
        <v>0</v>
      </c>
      <c r="BD602" s="42">
        <f>+' (1) Cap Res.2009-2010'!BD602</f>
        <v>0</v>
      </c>
    </row>
    <row r="603" spans="1:56" ht="13.5">
      <c r="A603" s="177">
        <f>+' (1) Cap Res.2009-2010'!BH603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  <c r="BC603" s="42">
        <f>+' (1) Cap Res.2009-2010'!BC603</f>
        <v>0</v>
      </c>
      <c r="BD603" s="42">
        <f>+' (1) Cap Res.2009-2010'!BD603</f>
        <v>0</v>
      </c>
    </row>
    <row r="604" spans="1:56" ht="13.5">
      <c r="A604" s="177">
        <f>+' (1) Cap Res.2009-2010'!BH604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  <c r="BC604" s="42">
        <f>+' (1) Cap Res.2009-2010'!BC604</f>
        <v>0</v>
      </c>
      <c r="BD604" s="42">
        <f>+' (1) Cap Res.2009-2010'!BD604</f>
        <v>0</v>
      </c>
    </row>
    <row r="605" spans="1:56" ht="13.5">
      <c r="A605" s="177">
        <f>+' (1) Cap Res.2009-2010'!BH605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  <c r="BC605" s="42">
        <f>+' (1) Cap Res.2009-2010'!BC605</f>
        <v>0</v>
      </c>
      <c r="BD605" s="42">
        <f>+' (1) Cap Res.2009-2010'!BD605</f>
        <v>0</v>
      </c>
    </row>
    <row r="606" spans="1:56" ht="13.5">
      <c r="A606" s="177">
        <f>+' (1) Cap Res.2009-2010'!BH606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0</v>
      </c>
      <c r="BC606" s="42">
        <f>+' (1) Cap Res.2009-2010'!BC606</f>
        <v>-313.38</v>
      </c>
      <c r="BD606" s="42">
        <f>+' (1) Cap Res.2009-2010'!BD606</f>
        <v>0</v>
      </c>
    </row>
    <row r="607" spans="1:56" ht="13.5">
      <c r="A607" s="177">
        <f>+' (1) Cap Res.2009-2010'!BH607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  <c r="BC607" s="42">
        <f>+' (1) Cap Res.2009-2010'!BC607</f>
        <v>0</v>
      </c>
      <c r="BD607" s="42">
        <f>+' (1) Cap Res.2009-2010'!BD607</f>
        <v>0</v>
      </c>
    </row>
    <row r="608" spans="1:56" ht="13.5">
      <c r="A608" s="177">
        <f>+' (1) Cap Res.2009-2010'!BH608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  <c r="BC608" s="42">
        <f>+' (1) Cap Res.2009-2010'!BC608</f>
        <v>0</v>
      </c>
      <c r="BD608" s="42">
        <f>+' (1) Cap Res.2009-2010'!BD608</f>
        <v>0</v>
      </c>
    </row>
    <row r="609" spans="1:56" ht="13.5">
      <c r="A609" s="177">
        <f>+' (1) Cap Res.2009-2010'!BH609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0</v>
      </c>
      <c r="BB609" s="42">
        <f>+' (1) Cap Res.2009-2010'!BB609</f>
        <v>-8861.6</v>
      </c>
      <c r="BC609" s="42">
        <f>+' (1) Cap Res.2009-2010'!BC609</f>
        <v>0</v>
      </c>
      <c r="BD609" s="42">
        <f>+' (1) Cap Res.2009-2010'!BD609</f>
        <v>0</v>
      </c>
    </row>
    <row r="610" spans="1:56" ht="13.5">
      <c r="A610" s="177">
        <f>+' (1) Cap Res.2009-2010'!BH610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0</v>
      </c>
      <c r="AV610" s="42">
        <f>+' (1) Cap Res.2009-2010'!AV610</f>
        <v>-2367.6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  <c r="BC610" s="42">
        <f>+' (1) Cap Res.2009-2010'!BC610</f>
        <v>0</v>
      </c>
      <c r="BD610" s="42">
        <f>+' (1) Cap Res.2009-2010'!BD610</f>
        <v>0</v>
      </c>
    </row>
    <row r="611" spans="1:56" ht="13.5">
      <c r="A611" s="177">
        <f>+' (1) Cap Res.2009-2010'!BH611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  <c r="BC611" s="42">
        <f>+' (1) Cap Res.2009-2010'!BC611</f>
        <v>0</v>
      </c>
      <c r="BD611" s="42">
        <f>+' (1) Cap Res.2009-2010'!BD611</f>
        <v>0</v>
      </c>
    </row>
    <row r="612" spans="1:56" ht="13.5">
      <c r="A612" s="177">
        <f>+' (1) Cap Res.2009-2010'!BH612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0</v>
      </c>
      <c r="AY612" s="42">
        <f>+' (1) Cap Res.2009-2010'!AY612</f>
        <v>-468445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  <c r="BC612" s="42">
        <f>+' (1) Cap Res.2009-2010'!BC612</f>
        <v>0</v>
      </c>
      <c r="BD612" s="42">
        <f>+' (1) Cap Res.2009-2010'!BD612</f>
        <v>0</v>
      </c>
    </row>
    <row r="613" spans="1:56" ht="13.5">
      <c r="A613" s="177">
        <f>+' (1) Cap Res.2009-2010'!BH613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0</v>
      </c>
      <c r="AV613" s="42">
        <f>+' (1) Cap Res.2009-2010'!AV613</f>
        <v>-54850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  <c r="BC613" s="42">
        <f>+' (1) Cap Res.2009-2010'!BC613</f>
        <v>0</v>
      </c>
      <c r="BD613" s="42">
        <f>+' (1) Cap Res.2009-2010'!BD613</f>
        <v>0</v>
      </c>
    </row>
    <row r="614" spans="1:56" ht="13.5">
      <c r="A614" s="177">
        <f>+' (1) Cap Res.2009-2010'!BH614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0</v>
      </c>
      <c r="BC614" s="42">
        <f>+' (1) Cap Res.2009-2010'!BC614</f>
        <v>-2418.1</v>
      </c>
      <c r="BD614" s="42">
        <f>+' (1) Cap Res.2009-2010'!BD614</f>
        <v>0</v>
      </c>
    </row>
    <row r="615" spans="1:56" ht="13.5">
      <c r="A615" s="177">
        <f>+' (1) Cap Res.2009-2010'!BH615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0</v>
      </c>
      <c r="BA615" s="42">
        <f>+' (1) Cap Res.2009-2010'!BA615</f>
        <v>-7888.31</v>
      </c>
      <c r="BB615" s="42">
        <f>+' (1) Cap Res.2009-2010'!BB615</f>
        <v>0</v>
      </c>
      <c r="BC615" s="42">
        <f>+' (1) Cap Res.2009-2010'!BC615</f>
        <v>0</v>
      </c>
      <c r="BD615" s="42">
        <f>+' (1) Cap Res.2009-2010'!BD615</f>
        <v>0</v>
      </c>
    </row>
    <row r="616" spans="1:56" ht="13.5">
      <c r="A616" s="177">
        <f>+' (1) Cap Res.2009-2010'!BH616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  <c r="BC616" s="42">
        <f>+' (1) Cap Res.2009-2010'!BC616</f>
        <v>0</v>
      </c>
      <c r="BD616" s="42">
        <f>+' (1) Cap Res.2009-2010'!BD616</f>
        <v>0</v>
      </c>
    </row>
    <row r="617" spans="1:56" ht="13.5">
      <c r="A617" s="177">
        <f>+' (1) Cap Res.2009-2010'!BH617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  <c r="BC617" s="42">
        <f>+' (1) Cap Res.2009-2010'!BC617</f>
        <v>0</v>
      </c>
      <c r="BD617" s="42">
        <f>+' (1) Cap Res.2009-2010'!BD617</f>
        <v>0</v>
      </c>
    </row>
    <row r="618" spans="1:56" ht="13.5">
      <c r="A618" s="177">
        <f>+' (1) Cap Res.2009-2010'!BH618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0</v>
      </c>
      <c r="BC618" s="42">
        <f>+' (1) Cap Res.2009-2010'!BC618</f>
        <v>-2374.79</v>
      </c>
      <c r="BD618" s="42">
        <f>+' (1) Cap Res.2009-2010'!BD618</f>
        <v>0</v>
      </c>
    </row>
    <row r="619" spans="1:56" ht="13.5">
      <c r="A619" s="177">
        <f>+' (1) Cap Res.2009-2010'!BH619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0</v>
      </c>
      <c r="BA619" s="42">
        <f>+' (1) Cap Res.2009-2010'!BA619</f>
        <v>-9447.6299999999992</v>
      </c>
      <c r="BB619" s="42">
        <f>+' (1) Cap Res.2009-2010'!BB619</f>
        <v>0</v>
      </c>
      <c r="BC619" s="42">
        <f>+' (1) Cap Res.2009-2010'!BC619</f>
        <v>0</v>
      </c>
      <c r="BD619" s="42">
        <f>+' (1) Cap Res.2009-2010'!BD619</f>
        <v>0</v>
      </c>
    </row>
    <row r="620" spans="1:56" ht="13.5">
      <c r="A620" s="177">
        <f>+' (1) Cap Res.2009-2010'!BH620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0</v>
      </c>
      <c r="BA620" s="42">
        <f>+' (1) Cap Res.2009-2010'!BA620</f>
        <v>-305197.2</v>
      </c>
      <c r="BB620" s="42">
        <f>+' (1) Cap Res.2009-2010'!BB620</f>
        <v>0</v>
      </c>
      <c r="BC620" s="42">
        <f>+' (1) Cap Res.2009-2010'!BC620</f>
        <v>0</v>
      </c>
      <c r="BD620" s="42">
        <f>+' (1) Cap Res.2009-2010'!BD620</f>
        <v>0</v>
      </c>
    </row>
    <row r="621" spans="1:56" ht="13.5">
      <c r="A621" s="177">
        <f>+' (1) Cap Res.2009-2010'!BH621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  <c r="BC621" s="42">
        <f>+' (1) Cap Res.2009-2010'!BC621</f>
        <v>0</v>
      </c>
      <c r="BD621" s="42">
        <f>+' (1) Cap Res.2009-2010'!BD621</f>
        <v>0</v>
      </c>
    </row>
    <row r="622" spans="1:56" ht="13.5">
      <c r="A622" s="177">
        <f>+' (1) Cap Res.2009-2010'!BH622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0</v>
      </c>
      <c r="AY622" s="42">
        <f>+' (1) Cap Res.2009-2010'!AY622</f>
        <v>-32970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  <c r="BC622" s="42">
        <f>+' (1) Cap Res.2009-2010'!BC622</f>
        <v>0</v>
      </c>
      <c r="BD622" s="42">
        <f>+' (1) Cap Res.2009-2010'!BD622</f>
        <v>0</v>
      </c>
    </row>
    <row r="623" spans="1:56" ht="13.5">
      <c r="A623" s="177">
        <f>+' (1) Cap Res.2009-2010'!BH623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  <c r="BC623" s="42">
        <f>+' (1) Cap Res.2009-2010'!BC623</f>
        <v>0</v>
      </c>
      <c r="BD623" s="42">
        <f>+' (1) Cap Res.2009-2010'!BD623</f>
        <v>0</v>
      </c>
    </row>
    <row r="624" spans="1:56" ht="13.5">
      <c r="A624" s="177">
        <f>+' (1) Cap Res.2009-2010'!BH624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  <c r="BC624" s="42">
        <f>+' (1) Cap Res.2009-2010'!BC624</f>
        <v>0</v>
      </c>
      <c r="BD624" s="42">
        <f>+' (1) Cap Res.2009-2010'!BD624</f>
        <v>0</v>
      </c>
    </row>
    <row r="625" spans="1:56" ht="13.5">
      <c r="A625" s="177">
        <f>+' (1) Cap Res.2009-2010'!BH625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  <c r="BC625" s="42">
        <f>+' (1) Cap Res.2009-2010'!BC625</f>
        <v>0</v>
      </c>
      <c r="BD625" s="42">
        <f>+' (1) Cap Res.2009-2010'!BD625</f>
        <v>0</v>
      </c>
    </row>
    <row r="626" spans="1:56" ht="13.5">
      <c r="A626" s="177">
        <f>+' (1) Cap Res.2009-2010'!BH626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  <c r="BC626" s="42">
        <f>+' (1) Cap Res.2009-2010'!BC626</f>
        <v>0</v>
      </c>
      <c r="BD626" s="42">
        <f>+' (1) Cap Res.2009-2010'!BD626</f>
        <v>0</v>
      </c>
    </row>
    <row r="627" spans="1:56" ht="13.5">
      <c r="A627" s="177">
        <f>+' (1) Cap Res.2009-2010'!BH627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0</v>
      </c>
      <c r="AY627" s="42">
        <f>+' (1) Cap Res.2009-2010'!AY627</f>
        <v>-52706.46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  <c r="BC627" s="42">
        <f>+' (1) Cap Res.2009-2010'!BC627</f>
        <v>0</v>
      </c>
      <c r="BD627" s="42">
        <f>+' (1) Cap Res.2009-2010'!BD627</f>
        <v>0</v>
      </c>
    </row>
    <row r="628" spans="1:56" ht="13.5">
      <c r="A628" s="177">
        <f>+' (1) Cap Res.2009-2010'!BH628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  <c r="BC628" s="42">
        <f>+' (1) Cap Res.2009-2010'!BC628</f>
        <v>0</v>
      </c>
      <c r="BD628" s="42">
        <f>+' (1) Cap Res.2009-2010'!BD628</f>
        <v>0</v>
      </c>
    </row>
    <row r="629" spans="1:56" ht="13.5">
      <c r="A629" s="177">
        <f>+' (1) Cap Res.2009-2010'!BH629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0</v>
      </c>
      <c r="BC629" s="42">
        <f>+' (1) Cap Res.2009-2010'!BC629</f>
        <v>-90900</v>
      </c>
      <c r="BD629" s="42">
        <f>+' (1) Cap Res.2009-2010'!BD629</f>
        <v>0</v>
      </c>
    </row>
    <row r="630" spans="1:56" ht="13.5">
      <c r="A630" s="177">
        <f>+' (1) Cap Res.2009-2010'!BH630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  <c r="BC630" s="42">
        <f>+' (1) Cap Res.2009-2010'!BC630</f>
        <v>0</v>
      </c>
      <c r="BD630" s="42">
        <f>+' (1) Cap Res.2009-2010'!BD630</f>
        <v>0</v>
      </c>
    </row>
    <row r="631" spans="1:56" ht="13.5">
      <c r="A631" s="177">
        <f>+' (1) Cap Res.2009-2010'!BH631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  <c r="BC631" s="42">
        <f>+' (1) Cap Res.2009-2010'!BC631</f>
        <v>0</v>
      </c>
      <c r="BD631" s="42">
        <f>+' (1) Cap Res.2009-2010'!BD631</f>
        <v>0</v>
      </c>
    </row>
    <row r="632" spans="1:56" ht="13.5">
      <c r="A632" s="177">
        <f>+' (1) Cap Res.2009-2010'!BH632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  <c r="BC632" s="42">
        <f>+' (1) Cap Res.2009-2010'!BC632</f>
        <v>0</v>
      </c>
      <c r="BD632" s="42">
        <f>+' (1) Cap Res.2009-2010'!BD632</f>
        <v>0</v>
      </c>
    </row>
    <row r="633" spans="1:56" ht="13.5">
      <c r="A633" s="177">
        <f>+' (1) Cap Res.2009-2010'!BH633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  <c r="BC633" s="42">
        <f>+' (1) Cap Res.2009-2010'!BC633</f>
        <v>0</v>
      </c>
      <c r="BD633" s="42">
        <f>+' (1) Cap Res.2009-2010'!BD633</f>
        <v>0</v>
      </c>
    </row>
    <row r="634" spans="1:56" ht="13.5">
      <c r="A634" s="177">
        <f>+' (1) Cap Res.2009-2010'!BH634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  <c r="BC634" s="42">
        <f>+' (1) Cap Res.2009-2010'!BC634</f>
        <v>0</v>
      </c>
      <c r="BD634" s="42">
        <f>+' (1) Cap Res.2009-2010'!BD634</f>
        <v>0</v>
      </c>
    </row>
    <row r="635" spans="1:56" ht="13.5">
      <c r="A635" s="177">
        <f>+' (1) Cap Res.2009-2010'!BH635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  <c r="BC635" s="42">
        <f>+' (1) Cap Res.2009-2010'!BC635</f>
        <v>0</v>
      </c>
      <c r="BD635" s="42">
        <f>+' (1) Cap Res.2009-2010'!BD635</f>
        <v>0</v>
      </c>
    </row>
    <row r="636" spans="1:56" ht="13.5">
      <c r="A636" s="177">
        <f>+' (1) Cap Res.2009-2010'!BH636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  <c r="BC636" s="42">
        <f>+' (1) Cap Res.2009-2010'!BC636</f>
        <v>0</v>
      </c>
      <c r="BD636" s="42">
        <f>+' (1) Cap Res.2009-2010'!BD636</f>
        <v>0</v>
      </c>
    </row>
    <row r="637" spans="1:56" ht="13.5">
      <c r="A637" s="177">
        <f>+' (1) Cap Res.2009-2010'!BH637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  <c r="BC637" s="42">
        <f>+' (1) Cap Res.2009-2010'!BC637</f>
        <v>0</v>
      </c>
      <c r="BD637" s="42">
        <f>+' (1) Cap Res.2009-2010'!BD637</f>
        <v>0</v>
      </c>
    </row>
    <row r="638" spans="1:56" ht="13.5">
      <c r="A638" s="177">
        <f>+' (1) Cap Res.2009-2010'!BH638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0</v>
      </c>
      <c r="BC638" s="42">
        <f>+' (1) Cap Res.2009-2010'!BC638</f>
        <v>-13266.69</v>
      </c>
      <c r="BD638" s="42">
        <f>+' (1) Cap Res.2009-2010'!BD638</f>
        <v>0</v>
      </c>
    </row>
    <row r="639" spans="1:56" ht="13.5">
      <c r="A639" s="177">
        <f>+' (1) Cap Res.2009-2010'!BH639</f>
        <v>39598</v>
      </c>
      <c r="B639" s="42">
        <f>+' (1) Cap Res.2009-2010'!B639</f>
        <v>0</v>
      </c>
      <c r="C639" s="42">
        <f>+' (1) Cap Res.2009-2010'!C639</f>
        <v>0</v>
      </c>
      <c r="D639" s="42">
        <f>+' (1) Cap Res.2009-2010'!D639</f>
        <v>0</v>
      </c>
      <c r="E639" s="42">
        <f>+' (1) Cap Res.2009-2010'!E639</f>
        <v>0</v>
      </c>
      <c r="F639" s="42">
        <f>+' (1) Cap Res.2009-2010'!F639</f>
        <v>0</v>
      </c>
      <c r="G639" s="42">
        <f>+' (1) Cap Res.2009-2010'!G639</f>
        <v>0</v>
      </c>
      <c r="H639" s="42">
        <f>+' (1) Cap Res.2009-2010'!H639</f>
        <v>0</v>
      </c>
      <c r="I639" s="42">
        <f>+' (1) Cap Res.2009-2010'!I639</f>
        <v>0</v>
      </c>
      <c r="J639" s="42">
        <f>+' (1) Cap Res.2009-2010'!J639</f>
        <v>0</v>
      </c>
      <c r="K639" s="42">
        <f>+' (1) Cap Res.2009-2010'!K639</f>
        <v>0</v>
      </c>
      <c r="L639" s="42">
        <f>+' (1) Cap Res.2009-2010'!L639</f>
        <v>0</v>
      </c>
      <c r="M639" s="42">
        <f>+' (1) Cap Res.2009-2010'!M639</f>
        <v>0</v>
      </c>
      <c r="N639" s="42">
        <f>+' (1) Cap Res.2009-2010'!N639</f>
        <v>0</v>
      </c>
      <c r="O639" s="42">
        <f>+' (1) Cap Res.2009-2010'!O639</f>
        <v>0</v>
      </c>
      <c r="P639" s="42">
        <f>+' (1) Cap Res.2009-2010'!P639</f>
        <v>0</v>
      </c>
      <c r="Q639" s="42">
        <f>+' (1) Cap Res.2009-2010'!Q639</f>
        <v>0</v>
      </c>
      <c r="R639" s="42">
        <f>+' (1) Cap Res.2009-2010'!R639</f>
        <v>0</v>
      </c>
      <c r="S639" s="42">
        <f>+' (1) Cap Res.2009-2010'!S639</f>
        <v>0</v>
      </c>
      <c r="T639" s="42">
        <f>+' (1) Cap Res.2009-2010'!T639</f>
        <v>0</v>
      </c>
      <c r="U639" s="42">
        <f>+' (1) Cap Res.2009-2010'!U639</f>
        <v>0</v>
      </c>
      <c r="V639" s="42">
        <f>+' (1) Cap Res.2009-2010'!V639</f>
        <v>0</v>
      </c>
      <c r="W639" s="42">
        <f>+' (1) Cap Res.2009-2010'!W639</f>
        <v>0</v>
      </c>
      <c r="X639" s="42">
        <f>+' (1) Cap Res.2009-2010'!X639</f>
        <v>0</v>
      </c>
      <c r="Y639" s="42">
        <f>+' (1) Cap Res.2009-2010'!Y639</f>
        <v>0</v>
      </c>
      <c r="Z639" s="42">
        <f>+' (1) Cap Res.2009-2010'!Z639</f>
        <v>0</v>
      </c>
      <c r="AA639" s="42">
        <f>+' (1) Cap Res.2009-2010'!AA639</f>
        <v>0</v>
      </c>
      <c r="AB639" s="42">
        <f>+' (1) Cap Res.2009-2010'!AB639</f>
        <v>0</v>
      </c>
      <c r="AC639" s="42">
        <f>+' (1) Cap Res.2009-2010'!AC639</f>
        <v>0</v>
      </c>
      <c r="AD639" s="42">
        <f>+' (1) Cap Res.2009-2010'!AD639</f>
        <v>0</v>
      </c>
      <c r="AE639" s="42">
        <f>+' (1) Cap Res.2009-2010'!AE639</f>
        <v>0</v>
      </c>
      <c r="AF639" s="42">
        <f>+' (1) Cap Res.2009-2010'!AF639</f>
        <v>0</v>
      </c>
      <c r="AG639" s="42">
        <f>+' (1) Cap Res.2009-2010'!AG639</f>
        <v>0</v>
      </c>
      <c r="AH639" s="42">
        <f>+' (1) Cap Res.2009-2010'!AH639</f>
        <v>0</v>
      </c>
      <c r="AI639" s="42">
        <f>+' (1) Cap Res.2009-2010'!AI639</f>
        <v>0</v>
      </c>
      <c r="AJ639" s="42">
        <f>+' (1) Cap Res.2009-2010'!AJ639</f>
        <v>0</v>
      </c>
      <c r="AK639" s="42">
        <f>+' (1) Cap Res.2009-2010'!AK639</f>
        <v>0</v>
      </c>
      <c r="AL639" s="42">
        <f>+' (1) Cap Res.2009-2010'!AL639</f>
        <v>0</v>
      </c>
      <c r="AM639" s="42">
        <f>+' (1) Cap Res.2009-2010'!AM639</f>
        <v>0</v>
      </c>
      <c r="AN639" s="42">
        <f>+' (1) Cap Res.2009-2010'!AN639</f>
        <v>0</v>
      </c>
      <c r="AO639" s="42">
        <f>+' (1) Cap Res.2009-2010'!AO639</f>
        <v>0</v>
      </c>
      <c r="AP639" s="42">
        <f>+' (1) Cap Res.2009-2010'!AP639</f>
        <v>0</v>
      </c>
      <c r="AQ639" s="42">
        <f>+' (1) Cap Res.2009-2010'!AQ639</f>
        <v>0</v>
      </c>
      <c r="AR639" s="42">
        <f>+' (1) Cap Res.2009-2010'!AR639</f>
        <v>0</v>
      </c>
      <c r="AS639" s="42">
        <f>+' (1) Cap Res.2009-2010'!AS639</f>
        <v>0</v>
      </c>
      <c r="AT639" s="42">
        <f>+' (1) Cap Res.2009-2010'!AT639</f>
        <v>0</v>
      </c>
      <c r="AU639" s="42">
        <f>+' (1) Cap Res.2009-2010'!AU639</f>
        <v>0</v>
      </c>
      <c r="AV639" s="42">
        <f>+' (1) Cap Res.2009-2010'!AV639</f>
        <v>0</v>
      </c>
      <c r="AW639" s="42">
        <f>+' (1) Cap Res.2009-2010'!AW639</f>
        <v>0</v>
      </c>
      <c r="AX639" s="42">
        <f>+' (1) Cap Res.2009-2010'!AX639</f>
        <v>0</v>
      </c>
      <c r="AY639" s="42">
        <f>+' (1) Cap Res.2009-2010'!AY639</f>
        <v>0</v>
      </c>
      <c r="AZ639" s="42">
        <f>+' (1) Cap Res.2009-2010'!AZ639</f>
        <v>0</v>
      </c>
      <c r="BA639" s="42">
        <f>+' (1) Cap Res.2009-2010'!BA639</f>
        <v>0</v>
      </c>
      <c r="BB639" s="42">
        <f>+' (1) Cap Res.2009-2010'!BB639</f>
        <v>0</v>
      </c>
      <c r="BC639" s="42">
        <f>+' (1) Cap Res.2009-2010'!BC639</f>
        <v>0</v>
      </c>
      <c r="BD639" s="42">
        <f>+' (1) Cap Res.2009-2010'!BD639</f>
        <v>0</v>
      </c>
    </row>
    <row r="640" spans="1:56" ht="13.5">
      <c r="A640" s="177">
        <f>+' (1) Cap Res.2009-2010'!BH640</f>
        <v>39598</v>
      </c>
      <c r="B640" s="42">
        <f>+' (1) Cap Res.2009-2010'!B640</f>
        <v>0</v>
      </c>
      <c r="C640" s="42">
        <f>+' (1) Cap Res.2009-2010'!C640</f>
        <v>0</v>
      </c>
      <c r="D640" s="42">
        <f>+' (1) Cap Res.2009-2010'!D640</f>
        <v>0</v>
      </c>
      <c r="E640" s="42">
        <f>+' (1) Cap Res.2009-2010'!E640</f>
        <v>0</v>
      </c>
      <c r="F640" s="42">
        <f>+' (1) Cap Res.2009-2010'!F640</f>
        <v>0</v>
      </c>
      <c r="G640" s="42">
        <f>+' (1) Cap Res.2009-2010'!G640</f>
        <v>0</v>
      </c>
      <c r="H640" s="42">
        <f>+' (1) Cap Res.2009-2010'!H640</f>
        <v>0</v>
      </c>
      <c r="I640" s="42">
        <f>+' (1) Cap Res.2009-2010'!I640</f>
        <v>0</v>
      </c>
      <c r="J640" s="42">
        <f>+' (1) Cap Res.2009-2010'!J640</f>
        <v>0</v>
      </c>
      <c r="K640" s="42">
        <f>+' (1) Cap Res.2009-2010'!K640</f>
        <v>0</v>
      </c>
      <c r="L640" s="42">
        <f>+' (1) Cap Res.2009-2010'!L640</f>
        <v>0</v>
      </c>
      <c r="M640" s="42">
        <f>+' (1) Cap Res.2009-2010'!M640</f>
        <v>0</v>
      </c>
      <c r="N640" s="42">
        <f>+' (1) Cap Res.2009-2010'!N640</f>
        <v>0</v>
      </c>
      <c r="O640" s="42">
        <f>+' (1) Cap Res.2009-2010'!O640</f>
        <v>0</v>
      </c>
      <c r="P640" s="42">
        <f>+' (1) Cap Res.2009-2010'!P640</f>
        <v>0</v>
      </c>
      <c r="Q640" s="42">
        <f>+' (1) Cap Res.2009-2010'!Q640</f>
        <v>0</v>
      </c>
      <c r="R640" s="42">
        <f>+' (1) Cap Res.2009-2010'!R640</f>
        <v>0</v>
      </c>
      <c r="S640" s="42">
        <f>+' (1) Cap Res.2009-2010'!S640</f>
        <v>0</v>
      </c>
      <c r="T640" s="42">
        <f>+' (1) Cap Res.2009-2010'!T640</f>
        <v>0</v>
      </c>
      <c r="U640" s="42">
        <f>+' (1) Cap Res.2009-2010'!U640</f>
        <v>0</v>
      </c>
      <c r="V640" s="42">
        <f>+' (1) Cap Res.2009-2010'!V640</f>
        <v>0</v>
      </c>
      <c r="W640" s="42">
        <f>+' (1) Cap Res.2009-2010'!W640</f>
        <v>0</v>
      </c>
      <c r="X640" s="42">
        <f>+' (1) Cap Res.2009-2010'!X640</f>
        <v>0</v>
      </c>
      <c r="Y640" s="42">
        <f>+' (1) Cap Res.2009-2010'!Y640</f>
        <v>0</v>
      </c>
      <c r="Z640" s="42">
        <f>+' (1) Cap Res.2009-2010'!Z640</f>
        <v>0</v>
      </c>
      <c r="AA640" s="42">
        <f>+' (1) Cap Res.2009-2010'!AA640</f>
        <v>0</v>
      </c>
      <c r="AB640" s="42">
        <f>+' (1) Cap Res.2009-2010'!AB640</f>
        <v>0</v>
      </c>
      <c r="AC640" s="42">
        <f>+' (1) Cap Res.2009-2010'!AC640</f>
        <v>0</v>
      </c>
      <c r="AD640" s="42">
        <f>+' (1) Cap Res.2009-2010'!AD640</f>
        <v>0</v>
      </c>
      <c r="AE640" s="42">
        <f>+' (1) Cap Res.2009-2010'!AE640</f>
        <v>0</v>
      </c>
      <c r="AF640" s="42">
        <f>+' (1) Cap Res.2009-2010'!AF640</f>
        <v>0</v>
      </c>
      <c r="AG640" s="42">
        <f>+' (1) Cap Res.2009-2010'!AG640</f>
        <v>0</v>
      </c>
      <c r="AH640" s="42">
        <f>+' (1) Cap Res.2009-2010'!AH640</f>
        <v>0</v>
      </c>
      <c r="AI640" s="42">
        <f>+' (1) Cap Res.2009-2010'!AI640</f>
        <v>0</v>
      </c>
      <c r="AJ640" s="42">
        <f>+' (1) Cap Res.2009-2010'!AJ640</f>
        <v>0</v>
      </c>
      <c r="AK640" s="42">
        <f>+' (1) Cap Res.2009-2010'!AK640</f>
        <v>0</v>
      </c>
      <c r="AL640" s="42">
        <f>+' (1) Cap Res.2009-2010'!AL640</f>
        <v>0</v>
      </c>
      <c r="AM640" s="42">
        <f>+' (1) Cap Res.2009-2010'!AM640</f>
        <v>0</v>
      </c>
      <c r="AN640" s="42">
        <f>+' (1) Cap Res.2009-2010'!AN640</f>
        <v>0</v>
      </c>
      <c r="AO640" s="42">
        <f>+' (1) Cap Res.2009-2010'!AO640</f>
        <v>0</v>
      </c>
      <c r="AP640" s="42">
        <f>+' (1) Cap Res.2009-2010'!AP640</f>
        <v>0</v>
      </c>
      <c r="AQ640" s="42">
        <f>+' (1) Cap Res.2009-2010'!AQ640</f>
        <v>0</v>
      </c>
      <c r="AR640" s="42">
        <f>+' (1) Cap Res.2009-2010'!AR640</f>
        <v>0</v>
      </c>
      <c r="AS640" s="42">
        <f>+' (1) Cap Res.2009-2010'!AS640</f>
        <v>0</v>
      </c>
      <c r="AT640" s="42">
        <f>+' (1) Cap Res.2009-2010'!AT640</f>
        <v>0</v>
      </c>
      <c r="AU640" s="42">
        <f>+' (1) Cap Res.2009-2010'!AU640</f>
        <v>0</v>
      </c>
      <c r="AV640" s="42">
        <f>+' (1) Cap Res.2009-2010'!AV640</f>
        <v>0</v>
      </c>
      <c r="AW640" s="42">
        <f>+' (1) Cap Res.2009-2010'!AW640</f>
        <v>0</v>
      </c>
      <c r="AX640" s="42">
        <f>+' (1) Cap Res.2009-2010'!AX640</f>
        <v>0</v>
      </c>
      <c r="AY640" s="42">
        <f>+' (1) Cap Res.2009-2010'!AY640</f>
        <v>0</v>
      </c>
      <c r="AZ640" s="42">
        <f>+' (1) Cap Res.2009-2010'!AZ640</f>
        <v>0</v>
      </c>
      <c r="BA640" s="42">
        <f>+' (1) Cap Res.2009-2010'!BA640</f>
        <v>0</v>
      </c>
      <c r="BB640" s="42">
        <f>+' (1) Cap Res.2009-2010'!BB640</f>
        <v>0</v>
      </c>
      <c r="BC640" s="42">
        <f>+' (1) Cap Res.2009-2010'!BC640</f>
        <v>0</v>
      </c>
      <c r="BD640" s="42">
        <f>+' (1) Cap Res.2009-2010'!BD640</f>
        <v>0</v>
      </c>
    </row>
    <row r="641" spans="1:56" ht="13.5">
      <c r="A641" s="177">
        <f>+' (1) Cap Res.2009-2010'!BH641</f>
        <v>39628</v>
      </c>
      <c r="B641" s="42">
        <f>+' (1) Cap Res.2009-2010'!B641</f>
        <v>0</v>
      </c>
      <c r="C641" s="42">
        <f>+' (1) Cap Res.2009-2010'!C641</f>
        <v>0</v>
      </c>
      <c r="D641" s="42">
        <f>+' (1) Cap Res.2009-2010'!D641</f>
        <v>0</v>
      </c>
      <c r="E641" s="42">
        <f>+' (1) Cap Res.2009-2010'!E641</f>
        <v>0</v>
      </c>
      <c r="F641" s="42">
        <f>+' (1) Cap Res.2009-2010'!F641</f>
        <v>0</v>
      </c>
      <c r="G641" s="42">
        <f>+' (1) Cap Res.2009-2010'!G641</f>
        <v>0</v>
      </c>
      <c r="H641" s="42">
        <f>+' (1) Cap Res.2009-2010'!H641</f>
        <v>0</v>
      </c>
      <c r="I641" s="42">
        <f>+' (1) Cap Res.2009-2010'!I641</f>
        <v>0</v>
      </c>
      <c r="J641" s="42">
        <f>+' (1) Cap Res.2009-2010'!J641</f>
        <v>0</v>
      </c>
      <c r="K641" s="42">
        <f>+' (1) Cap Res.2009-2010'!K641</f>
        <v>0</v>
      </c>
      <c r="L641" s="42">
        <f>+' (1) Cap Res.2009-2010'!L641</f>
        <v>0</v>
      </c>
      <c r="M641" s="42">
        <f>+' (1) Cap Res.2009-2010'!M641</f>
        <v>0</v>
      </c>
      <c r="N641" s="42">
        <f>+' (1) Cap Res.2009-2010'!N641</f>
        <v>0</v>
      </c>
      <c r="O641" s="42">
        <f>+' (1) Cap Res.2009-2010'!O641</f>
        <v>0</v>
      </c>
      <c r="P641" s="42">
        <f>+' (1) Cap Res.2009-2010'!P641</f>
        <v>0</v>
      </c>
      <c r="Q641" s="42">
        <f>+' (1) Cap Res.2009-2010'!Q641</f>
        <v>0</v>
      </c>
      <c r="R641" s="42">
        <f>+' (1) Cap Res.2009-2010'!R641</f>
        <v>0</v>
      </c>
      <c r="S641" s="42">
        <f>+' (1) Cap Res.2009-2010'!S641</f>
        <v>0</v>
      </c>
      <c r="T641" s="42">
        <f>+' (1) Cap Res.2009-2010'!T641</f>
        <v>0</v>
      </c>
      <c r="U641" s="42">
        <f>+' (1) Cap Res.2009-2010'!U641</f>
        <v>0</v>
      </c>
      <c r="V641" s="42">
        <f>+' (1) Cap Res.2009-2010'!V641</f>
        <v>0</v>
      </c>
      <c r="W641" s="42">
        <f>+' (1) Cap Res.2009-2010'!W641</f>
        <v>0</v>
      </c>
      <c r="X641" s="42">
        <f>+' (1) Cap Res.2009-2010'!X641</f>
        <v>0</v>
      </c>
      <c r="Y641" s="42">
        <f>+' (1) Cap Res.2009-2010'!Y641</f>
        <v>0</v>
      </c>
      <c r="Z641" s="42">
        <f>+' (1) Cap Res.2009-2010'!Z641</f>
        <v>0</v>
      </c>
      <c r="AA641" s="42">
        <f>+' (1) Cap Res.2009-2010'!AA641</f>
        <v>0</v>
      </c>
      <c r="AB641" s="42">
        <f>+' (1) Cap Res.2009-2010'!AB641</f>
        <v>0</v>
      </c>
      <c r="AC641" s="42">
        <f>+' (1) Cap Res.2009-2010'!AC641</f>
        <v>0</v>
      </c>
      <c r="AD641" s="42">
        <f>+' (1) Cap Res.2009-2010'!AD641</f>
        <v>0</v>
      </c>
      <c r="AE641" s="42">
        <f>+' (1) Cap Res.2009-2010'!AE641</f>
        <v>0</v>
      </c>
      <c r="AF641" s="42">
        <f>+' (1) Cap Res.2009-2010'!AF641</f>
        <v>0</v>
      </c>
      <c r="AG641" s="42">
        <f>+' (1) Cap Res.2009-2010'!AG641</f>
        <v>0</v>
      </c>
      <c r="AH641" s="42">
        <f>+' (1) Cap Res.2009-2010'!AH641</f>
        <v>0</v>
      </c>
      <c r="AI641" s="42">
        <f>+' (1) Cap Res.2009-2010'!AI641</f>
        <v>0</v>
      </c>
      <c r="AJ641" s="42">
        <f>+' (1) Cap Res.2009-2010'!AJ641</f>
        <v>0</v>
      </c>
      <c r="AK641" s="42">
        <f>+' (1) Cap Res.2009-2010'!AK641</f>
        <v>0</v>
      </c>
      <c r="AL641" s="42">
        <f>+' (1) Cap Res.2009-2010'!AL641</f>
        <v>0</v>
      </c>
      <c r="AM641" s="42">
        <f>+' (1) Cap Res.2009-2010'!AM641</f>
        <v>0</v>
      </c>
      <c r="AN641" s="42">
        <f>+' (1) Cap Res.2009-2010'!AN641</f>
        <v>0</v>
      </c>
      <c r="AO641" s="42">
        <f>+' (1) Cap Res.2009-2010'!AO641</f>
        <v>0</v>
      </c>
      <c r="AP641" s="42">
        <f>+' (1) Cap Res.2009-2010'!AP641</f>
        <v>0</v>
      </c>
      <c r="AQ641" s="42">
        <f>+' (1) Cap Res.2009-2010'!AQ641</f>
        <v>0</v>
      </c>
      <c r="AR641" s="42">
        <f>+' (1) Cap Res.2009-2010'!AR641</f>
        <v>0</v>
      </c>
      <c r="AS641" s="42">
        <f>+' (1) Cap Res.2009-2010'!AS641</f>
        <v>0</v>
      </c>
      <c r="AT641" s="42">
        <f>+' (1) Cap Res.2009-2010'!AT641</f>
        <v>0</v>
      </c>
      <c r="AU641" s="42">
        <f>+' (1) Cap Res.2009-2010'!AU641</f>
        <v>0</v>
      </c>
      <c r="AV641" s="42">
        <f>+' (1) Cap Res.2009-2010'!AV641</f>
        <v>0</v>
      </c>
      <c r="AW641" s="42">
        <f>+' (1) Cap Res.2009-2010'!AW641</f>
        <v>0</v>
      </c>
      <c r="AX641" s="42">
        <f>+' (1) Cap Res.2009-2010'!AX641</f>
        <v>0</v>
      </c>
      <c r="AY641" s="42">
        <f>+' (1) Cap Res.2009-2010'!AY641</f>
        <v>0</v>
      </c>
      <c r="AZ641" s="42">
        <f>+' (1) Cap Res.2009-2010'!AZ641</f>
        <v>0</v>
      </c>
      <c r="BA641" s="42">
        <f>+' (1) Cap Res.2009-2010'!BA641</f>
        <v>0</v>
      </c>
      <c r="BB641" s="42">
        <f>+' (1) Cap Res.2009-2010'!BB641</f>
        <v>0</v>
      </c>
      <c r="BC641" s="42">
        <f>+' (1) Cap Res.2009-2010'!BC641</f>
        <v>0</v>
      </c>
      <c r="BD641" s="42">
        <f>+' (1) Cap Res.2009-2010'!BD641</f>
        <v>0</v>
      </c>
    </row>
    <row r="642" spans="1:56" ht="13.5">
      <c r="A642" s="177">
        <f>+' (1) Cap Res.2009-2010'!BH642</f>
        <v>39628</v>
      </c>
      <c r="B642" s="42">
        <f>+' (1) Cap Res.2009-2010'!B642</f>
        <v>0</v>
      </c>
      <c r="C642" s="42">
        <f>+' (1) Cap Res.2009-2010'!C642</f>
        <v>0</v>
      </c>
      <c r="D642" s="42">
        <f>+' (1) Cap Res.2009-2010'!D642</f>
        <v>0</v>
      </c>
      <c r="E642" s="42">
        <f>+' (1) Cap Res.2009-2010'!E642</f>
        <v>0</v>
      </c>
      <c r="F642" s="42">
        <f>+' (1) Cap Res.2009-2010'!F642</f>
        <v>0</v>
      </c>
      <c r="G642" s="42">
        <f>+' (1) Cap Res.2009-2010'!G642</f>
        <v>0</v>
      </c>
      <c r="H642" s="42">
        <f>+' (1) Cap Res.2009-2010'!H642</f>
        <v>0</v>
      </c>
      <c r="I642" s="42">
        <f>+' (1) Cap Res.2009-2010'!I642</f>
        <v>0</v>
      </c>
      <c r="J642" s="42">
        <f>+' (1) Cap Res.2009-2010'!J642</f>
        <v>0</v>
      </c>
      <c r="K642" s="42">
        <f>+' (1) Cap Res.2009-2010'!K642</f>
        <v>0</v>
      </c>
      <c r="L642" s="42">
        <f>+' (1) Cap Res.2009-2010'!L642</f>
        <v>0</v>
      </c>
      <c r="M642" s="42">
        <f>+' (1) Cap Res.2009-2010'!M642</f>
        <v>0</v>
      </c>
      <c r="N642" s="42">
        <f>+' (1) Cap Res.2009-2010'!N642</f>
        <v>0</v>
      </c>
      <c r="O642" s="42">
        <f>+' (1) Cap Res.2009-2010'!O642</f>
        <v>0</v>
      </c>
      <c r="P642" s="42">
        <f>+' (1) Cap Res.2009-2010'!P642</f>
        <v>0</v>
      </c>
      <c r="Q642" s="42">
        <f>+' (1) Cap Res.2009-2010'!Q642</f>
        <v>0</v>
      </c>
      <c r="R642" s="42">
        <f>+' (1) Cap Res.2009-2010'!R642</f>
        <v>0</v>
      </c>
      <c r="S642" s="42">
        <f>+' (1) Cap Res.2009-2010'!S642</f>
        <v>0</v>
      </c>
      <c r="T642" s="42">
        <f>+' (1) Cap Res.2009-2010'!T642</f>
        <v>0</v>
      </c>
      <c r="U642" s="42">
        <f>+' (1) Cap Res.2009-2010'!U642</f>
        <v>0</v>
      </c>
      <c r="V642" s="42">
        <f>+' (1) Cap Res.2009-2010'!V642</f>
        <v>0</v>
      </c>
      <c r="W642" s="42">
        <f>+' (1) Cap Res.2009-2010'!W642</f>
        <v>0</v>
      </c>
      <c r="X642" s="42">
        <f>+' (1) Cap Res.2009-2010'!X642</f>
        <v>0</v>
      </c>
      <c r="Y642" s="42">
        <f>+' (1) Cap Res.2009-2010'!Y642</f>
        <v>0</v>
      </c>
      <c r="Z642" s="42">
        <f>+' (1) Cap Res.2009-2010'!Z642</f>
        <v>0</v>
      </c>
      <c r="AA642" s="42">
        <f>+' (1) Cap Res.2009-2010'!AA642</f>
        <v>0</v>
      </c>
      <c r="AB642" s="42">
        <f>+' (1) Cap Res.2009-2010'!AB642</f>
        <v>0</v>
      </c>
      <c r="AC642" s="42">
        <f>+' (1) Cap Res.2009-2010'!AC642</f>
        <v>0</v>
      </c>
      <c r="AD642" s="42">
        <f>+' (1) Cap Res.2009-2010'!AD642</f>
        <v>0</v>
      </c>
      <c r="AE642" s="42">
        <f>+' (1) Cap Res.2009-2010'!AE642</f>
        <v>0</v>
      </c>
      <c r="AF642" s="42">
        <f>+' (1) Cap Res.2009-2010'!AF642</f>
        <v>0</v>
      </c>
      <c r="AG642" s="42">
        <f>+' (1) Cap Res.2009-2010'!AG642</f>
        <v>0</v>
      </c>
      <c r="AH642" s="42">
        <f>+' (1) Cap Res.2009-2010'!AH642</f>
        <v>0</v>
      </c>
      <c r="AI642" s="42">
        <f>+' (1) Cap Res.2009-2010'!AI642</f>
        <v>0</v>
      </c>
      <c r="AJ642" s="42">
        <f>+' (1) Cap Res.2009-2010'!AJ642</f>
        <v>0</v>
      </c>
      <c r="AK642" s="42">
        <f>+' (1) Cap Res.2009-2010'!AK642</f>
        <v>0</v>
      </c>
      <c r="AL642" s="42">
        <f>+' (1) Cap Res.2009-2010'!AL642</f>
        <v>0</v>
      </c>
      <c r="AM642" s="42">
        <f>+' (1) Cap Res.2009-2010'!AM642</f>
        <v>0</v>
      </c>
      <c r="AN642" s="42">
        <f>+' (1) Cap Res.2009-2010'!AN642</f>
        <v>0</v>
      </c>
      <c r="AO642" s="42">
        <f>+' (1) Cap Res.2009-2010'!AO642</f>
        <v>0</v>
      </c>
      <c r="AP642" s="42">
        <f>+' (1) Cap Res.2009-2010'!AP642</f>
        <v>0</v>
      </c>
      <c r="AQ642" s="42">
        <f>+' (1) Cap Res.2009-2010'!AQ642</f>
        <v>0</v>
      </c>
      <c r="AR642" s="42">
        <f>+' (1) Cap Res.2009-2010'!AR642</f>
        <v>0</v>
      </c>
      <c r="AS642" s="42">
        <f>+' (1) Cap Res.2009-2010'!AS642</f>
        <v>0</v>
      </c>
      <c r="AT642" s="42">
        <f>+' (1) Cap Res.2009-2010'!AT642</f>
        <v>0</v>
      </c>
      <c r="AU642" s="42">
        <f>+' (1) Cap Res.2009-2010'!AU642</f>
        <v>0</v>
      </c>
      <c r="AV642" s="42">
        <f>+' (1) Cap Res.2009-2010'!AV642</f>
        <v>0</v>
      </c>
      <c r="AW642" s="42">
        <f>+' (1) Cap Res.2009-2010'!AW642</f>
        <v>0</v>
      </c>
      <c r="AX642" s="42">
        <f>+' (1) Cap Res.2009-2010'!AX642</f>
        <v>0</v>
      </c>
      <c r="AY642" s="42">
        <f>+' (1) Cap Res.2009-2010'!AY642</f>
        <v>0</v>
      </c>
      <c r="AZ642" s="42">
        <f>+' (1) Cap Res.2009-2010'!AZ642</f>
        <v>0</v>
      </c>
      <c r="BA642" s="42">
        <f>+' (1) Cap Res.2009-2010'!BA642</f>
        <v>0</v>
      </c>
      <c r="BB642" s="42">
        <f>+' (1) Cap Res.2009-2010'!BB642</f>
        <v>0</v>
      </c>
      <c r="BC642" s="42">
        <f>+' (1) Cap Res.2009-2010'!BC642</f>
        <v>0</v>
      </c>
      <c r="BD642" s="42">
        <f>+' (1) Cap Res.2009-2010'!BD642</f>
        <v>0</v>
      </c>
    </row>
    <row r="643" spans="1:56" ht="13.5">
      <c r="A643" s="177">
        <f>+' (1) Cap Res.2009-2010'!BH643</f>
        <v>39647</v>
      </c>
      <c r="B643" s="42">
        <f>+' (1) Cap Res.2009-2010'!B643</f>
        <v>0</v>
      </c>
      <c r="C643" s="42">
        <f>+' (1) Cap Res.2009-2010'!C643</f>
        <v>0</v>
      </c>
      <c r="D643" s="42">
        <f>+' (1) Cap Res.2009-2010'!D643</f>
        <v>0</v>
      </c>
      <c r="E643" s="42">
        <f>+' (1) Cap Res.2009-2010'!E643</f>
        <v>0</v>
      </c>
      <c r="F643" s="42">
        <f>+' (1) Cap Res.2009-2010'!F643</f>
        <v>0</v>
      </c>
      <c r="G643" s="42">
        <f>+' (1) Cap Res.2009-2010'!G643</f>
        <v>0</v>
      </c>
      <c r="H643" s="42">
        <f>+' (1) Cap Res.2009-2010'!H643</f>
        <v>0</v>
      </c>
      <c r="I643" s="42">
        <f>+' (1) Cap Res.2009-2010'!I643</f>
        <v>0</v>
      </c>
      <c r="J643" s="42">
        <f>+' (1) Cap Res.2009-2010'!J643</f>
        <v>0</v>
      </c>
      <c r="K643" s="42">
        <f>+' (1) Cap Res.2009-2010'!K643</f>
        <v>0</v>
      </c>
      <c r="L643" s="42">
        <f>+' (1) Cap Res.2009-2010'!L643</f>
        <v>0</v>
      </c>
      <c r="M643" s="42">
        <f>+' (1) Cap Res.2009-2010'!M643</f>
        <v>0</v>
      </c>
      <c r="N643" s="42">
        <f>+' (1) Cap Res.2009-2010'!N643</f>
        <v>0</v>
      </c>
      <c r="O643" s="42">
        <f>+' (1) Cap Res.2009-2010'!O643</f>
        <v>0</v>
      </c>
      <c r="P643" s="42">
        <f>+' (1) Cap Res.2009-2010'!P643</f>
        <v>0</v>
      </c>
      <c r="Q643" s="42">
        <f>+' (1) Cap Res.2009-2010'!Q643</f>
        <v>0</v>
      </c>
      <c r="R643" s="42">
        <f>+' (1) Cap Res.2009-2010'!R643</f>
        <v>0</v>
      </c>
      <c r="S643" s="42">
        <f>+' (1) Cap Res.2009-2010'!S643</f>
        <v>0</v>
      </c>
      <c r="T643" s="42">
        <f>+' (1) Cap Res.2009-2010'!T643</f>
        <v>0</v>
      </c>
      <c r="U643" s="42">
        <f>+' (1) Cap Res.2009-2010'!U643</f>
        <v>0</v>
      </c>
      <c r="V643" s="42">
        <f>+' (1) Cap Res.2009-2010'!V643</f>
        <v>0</v>
      </c>
      <c r="W643" s="42">
        <f>+' (1) Cap Res.2009-2010'!W643</f>
        <v>0</v>
      </c>
      <c r="X643" s="42">
        <f>+' (1) Cap Res.2009-2010'!X643</f>
        <v>0</v>
      </c>
      <c r="Y643" s="42">
        <f>+' (1) Cap Res.2009-2010'!Y643</f>
        <v>0</v>
      </c>
      <c r="Z643" s="42">
        <f>+' (1) Cap Res.2009-2010'!Z643</f>
        <v>0</v>
      </c>
      <c r="AA643" s="42">
        <f>+' (1) Cap Res.2009-2010'!AA643</f>
        <v>0</v>
      </c>
      <c r="AB643" s="42">
        <f>+' (1) Cap Res.2009-2010'!AB643</f>
        <v>0</v>
      </c>
      <c r="AC643" s="42">
        <f>+' (1) Cap Res.2009-2010'!AC643</f>
        <v>0</v>
      </c>
      <c r="AD643" s="42">
        <f>+' (1) Cap Res.2009-2010'!AD643</f>
        <v>0</v>
      </c>
      <c r="AE643" s="42">
        <f>+' (1) Cap Res.2009-2010'!AE643</f>
        <v>0</v>
      </c>
      <c r="AF643" s="42">
        <f>+' (1) Cap Res.2009-2010'!AF643</f>
        <v>0</v>
      </c>
      <c r="AG643" s="42">
        <f>+' (1) Cap Res.2009-2010'!AG643</f>
        <v>0</v>
      </c>
      <c r="AH643" s="42">
        <f>+' (1) Cap Res.2009-2010'!AH643</f>
        <v>0</v>
      </c>
      <c r="AI643" s="42">
        <f>+' (1) Cap Res.2009-2010'!AI643</f>
        <v>0</v>
      </c>
      <c r="AJ643" s="42">
        <f>+' (1) Cap Res.2009-2010'!AJ643</f>
        <v>0</v>
      </c>
      <c r="AK643" s="42">
        <f>+' (1) Cap Res.2009-2010'!AK643</f>
        <v>0</v>
      </c>
      <c r="AL643" s="42">
        <f>+' (1) Cap Res.2009-2010'!AL643</f>
        <v>0</v>
      </c>
      <c r="AM643" s="42">
        <f>+' (1) Cap Res.2009-2010'!AM643</f>
        <v>0</v>
      </c>
      <c r="AN643" s="42">
        <f>+' (1) Cap Res.2009-2010'!AN643</f>
        <v>0</v>
      </c>
      <c r="AO643" s="42">
        <f>+' (1) Cap Res.2009-2010'!AO643</f>
        <v>0</v>
      </c>
      <c r="AP643" s="42">
        <f>+' (1) Cap Res.2009-2010'!AP643</f>
        <v>0</v>
      </c>
      <c r="AQ643" s="42">
        <f>+' (1) Cap Res.2009-2010'!AQ643</f>
        <v>0</v>
      </c>
      <c r="AR643" s="42">
        <f>+' (1) Cap Res.2009-2010'!AR643</f>
        <v>0</v>
      </c>
      <c r="AS643" s="42">
        <f>+' (1) Cap Res.2009-2010'!AS643</f>
        <v>0</v>
      </c>
      <c r="AT643" s="42">
        <f>+' (1) Cap Res.2009-2010'!AT643</f>
        <v>0</v>
      </c>
      <c r="AU643" s="42">
        <f>+' (1) Cap Res.2009-2010'!AU643</f>
        <v>0</v>
      </c>
      <c r="AV643" s="42">
        <f>+' (1) Cap Res.2009-2010'!AV643</f>
        <v>0</v>
      </c>
      <c r="AW643" s="42">
        <f>+' (1) Cap Res.2009-2010'!AW643</f>
        <v>0</v>
      </c>
      <c r="AX643" s="42">
        <f>+' (1) Cap Res.2009-2010'!AX643</f>
        <v>0</v>
      </c>
      <c r="AY643" s="42">
        <f>+' (1) Cap Res.2009-2010'!AY643</f>
        <v>0</v>
      </c>
      <c r="AZ643" s="42">
        <f>+' (1) Cap Res.2009-2010'!AZ643</f>
        <v>0</v>
      </c>
      <c r="BA643" s="42">
        <f>+' (1) Cap Res.2009-2010'!BA643</f>
        <v>0</v>
      </c>
      <c r="BB643" s="42">
        <f>+' (1) Cap Res.2009-2010'!BB643</f>
        <v>0</v>
      </c>
      <c r="BC643" s="42">
        <f>+' (1) Cap Res.2009-2010'!BC643</f>
        <v>0</v>
      </c>
      <c r="BD643" s="42">
        <f>+' (1) Cap Res.2009-2010'!BD643</f>
        <v>-1440</v>
      </c>
    </row>
    <row r="644" spans="1:56" ht="13.5">
      <c r="A644" s="177">
        <f>+' (1) Cap Res.2009-2010'!BH644</f>
        <v>39659</v>
      </c>
      <c r="B644" s="42">
        <f>+' (1) Cap Res.2009-2010'!B644</f>
        <v>0</v>
      </c>
      <c r="C644" s="42">
        <f>+' (1) Cap Res.2009-2010'!C644</f>
        <v>0</v>
      </c>
      <c r="D644" s="42">
        <f>+' (1) Cap Res.2009-2010'!D644</f>
        <v>0</v>
      </c>
      <c r="E644" s="42">
        <f>+' (1) Cap Res.2009-2010'!E644</f>
        <v>0</v>
      </c>
      <c r="F644" s="42">
        <f>+' (1) Cap Res.2009-2010'!F644</f>
        <v>0</v>
      </c>
      <c r="G644" s="42">
        <f>+' (1) Cap Res.2009-2010'!G644</f>
        <v>0</v>
      </c>
      <c r="H644" s="42">
        <f>+' (1) Cap Res.2009-2010'!H644</f>
        <v>0</v>
      </c>
      <c r="I644" s="42">
        <f>+' (1) Cap Res.2009-2010'!I644</f>
        <v>0</v>
      </c>
      <c r="J644" s="42">
        <f>+' (1) Cap Res.2009-2010'!J644</f>
        <v>0</v>
      </c>
      <c r="K644" s="42">
        <f>+' (1) Cap Res.2009-2010'!K644</f>
        <v>0</v>
      </c>
      <c r="L644" s="42">
        <f>+' (1) Cap Res.2009-2010'!L644</f>
        <v>0</v>
      </c>
      <c r="M644" s="42">
        <f>+' (1) Cap Res.2009-2010'!M644</f>
        <v>0</v>
      </c>
      <c r="N644" s="42">
        <f>+' (1) Cap Res.2009-2010'!N644</f>
        <v>0</v>
      </c>
      <c r="O644" s="42">
        <f>+' (1) Cap Res.2009-2010'!O644</f>
        <v>0</v>
      </c>
      <c r="P644" s="42">
        <f>+' (1) Cap Res.2009-2010'!P644</f>
        <v>0</v>
      </c>
      <c r="Q644" s="42">
        <f>+' (1) Cap Res.2009-2010'!Q644</f>
        <v>0</v>
      </c>
      <c r="R644" s="42">
        <f>+' (1) Cap Res.2009-2010'!R644</f>
        <v>0</v>
      </c>
      <c r="S644" s="42">
        <f>+' (1) Cap Res.2009-2010'!S644</f>
        <v>0</v>
      </c>
      <c r="T644" s="42">
        <f>+' (1) Cap Res.2009-2010'!T644</f>
        <v>0</v>
      </c>
      <c r="U644" s="42">
        <f>+' (1) Cap Res.2009-2010'!U644</f>
        <v>0</v>
      </c>
      <c r="V644" s="42">
        <f>+' (1) Cap Res.2009-2010'!V644</f>
        <v>0</v>
      </c>
      <c r="W644" s="42">
        <f>+' (1) Cap Res.2009-2010'!W644</f>
        <v>0</v>
      </c>
      <c r="X644" s="42">
        <f>+' (1) Cap Res.2009-2010'!X644</f>
        <v>0</v>
      </c>
      <c r="Y644" s="42">
        <f>+' (1) Cap Res.2009-2010'!Y644</f>
        <v>0</v>
      </c>
      <c r="Z644" s="42">
        <f>+' (1) Cap Res.2009-2010'!Z644</f>
        <v>0</v>
      </c>
      <c r="AA644" s="42">
        <f>+' (1) Cap Res.2009-2010'!AA644</f>
        <v>0</v>
      </c>
      <c r="AB644" s="42">
        <f>+' (1) Cap Res.2009-2010'!AB644</f>
        <v>0</v>
      </c>
      <c r="AC644" s="42">
        <f>+' (1) Cap Res.2009-2010'!AC644</f>
        <v>0</v>
      </c>
      <c r="AD644" s="42">
        <f>+' (1) Cap Res.2009-2010'!AD644</f>
        <v>0</v>
      </c>
      <c r="AE644" s="42">
        <f>+' (1) Cap Res.2009-2010'!AE644</f>
        <v>0</v>
      </c>
      <c r="AF644" s="42">
        <f>+' (1) Cap Res.2009-2010'!AF644</f>
        <v>0</v>
      </c>
      <c r="AG644" s="42">
        <f>+' (1) Cap Res.2009-2010'!AG644</f>
        <v>0</v>
      </c>
      <c r="AH644" s="42">
        <f>+' (1) Cap Res.2009-2010'!AH644</f>
        <v>0</v>
      </c>
      <c r="AI644" s="42">
        <f>+' (1) Cap Res.2009-2010'!AI644</f>
        <v>0</v>
      </c>
      <c r="AJ644" s="42">
        <f>+' (1) Cap Res.2009-2010'!AJ644</f>
        <v>0</v>
      </c>
      <c r="AK644" s="42">
        <f>+' (1) Cap Res.2009-2010'!AK644</f>
        <v>0</v>
      </c>
      <c r="AL644" s="42">
        <f>+' (1) Cap Res.2009-2010'!AL644</f>
        <v>0</v>
      </c>
      <c r="AM644" s="42">
        <f>+' (1) Cap Res.2009-2010'!AM644</f>
        <v>0</v>
      </c>
      <c r="AN644" s="42">
        <f>+' (1) Cap Res.2009-2010'!AN644</f>
        <v>0</v>
      </c>
      <c r="AO644" s="42">
        <f>+' (1) Cap Res.2009-2010'!AO644</f>
        <v>0</v>
      </c>
      <c r="AP644" s="42">
        <f>+' (1) Cap Res.2009-2010'!AP644</f>
        <v>0</v>
      </c>
      <c r="AQ644" s="42">
        <f>+' (1) Cap Res.2009-2010'!AQ644</f>
        <v>0</v>
      </c>
      <c r="AR644" s="42">
        <f>+' (1) Cap Res.2009-2010'!AR644</f>
        <v>0</v>
      </c>
      <c r="AS644" s="42">
        <f>+' (1) Cap Res.2009-2010'!AS644</f>
        <v>0</v>
      </c>
      <c r="AT644" s="42">
        <f>+' (1) Cap Res.2009-2010'!AT644</f>
        <v>0</v>
      </c>
      <c r="AU644" s="42">
        <f>+' (1) Cap Res.2009-2010'!AU644</f>
        <v>0</v>
      </c>
      <c r="AV644" s="42">
        <f>+' (1) Cap Res.2009-2010'!AV644</f>
        <v>0</v>
      </c>
      <c r="AW644" s="42">
        <f>+' (1) Cap Res.2009-2010'!AW644</f>
        <v>0</v>
      </c>
      <c r="AX644" s="42">
        <f>+' (1) Cap Res.2009-2010'!AX644</f>
        <v>0</v>
      </c>
      <c r="AY644" s="42">
        <f>+' (1) Cap Res.2009-2010'!AY644</f>
        <v>0</v>
      </c>
      <c r="AZ644" s="42">
        <f>+' (1) Cap Res.2009-2010'!AZ644</f>
        <v>0</v>
      </c>
      <c r="BA644" s="42">
        <f>+' (1) Cap Res.2009-2010'!BA644</f>
        <v>-10000</v>
      </c>
      <c r="BB644" s="42">
        <f>+' (1) Cap Res.2009-2010'!BB644</f>
        <v>0</v>
      </c>
      <c r="BC644" s="42">
        <f>+' (1) Cap Res.2009-2010'!BC644</f>
        <v>0</v>
      </c>
      <c r="BD644" s="42">
        <f>+' (1) Cap Res.2009-2010'!BD644</f>
        <v>0</v>
      </c>
    </row>
    <row r="645" spans="1:56" ht="13.5">
      <c r="A645" s="177">
        <f>+' (1) Cap Res.2009-2010'!BH645</f>
        <v>39659</v>
      </c>
      <c r="B645" s="42">
        <f>+' (1) Cap Res.2009-2010'!B645</f>
        <v>0</v>
      </c>
      <c r="C645" s="42">
        <f>+' (1) Cap Res.2009-2010'!C645</f>
        <v>0</v>
      </c>
      <c r="D645" s="42">
        <f>+' (1) Cap Res.2009-2010'!D645</f>
        <v>0</v>
      </c>
      <c r="E645" s="42">
        <f>+' (1) Cap Res.2009-2010'!E645</f>
        <v>0</v>
      </c>
      <c r="F645" s="42">
        <f>+' (1) Cap Res.2009-2010'!F645</f>
        <v>0</v>
      </c>
      <c r="G645" s="42">
        <f>+' (1) Cap Res.2009-2010'!G645</f>
        <v>0</v>
      </c>
      <c r="H645" s="42">
        <f>+' (1) Cap Res.2009-2010'!H645</f>
        <v>0</v>
      </c>
      <c r="I645" s="42">
        <f>+' (1) Cap Res.2009-2010'!I645</f>
        <v>0</v>
      </c>
      <c r="J645" s="42">
        <f>+' (1) Cap Res.2009-2010'!J645</f>
        <v>0</v>
      </c>
      <c r="K645" s="42">
        <f>+' (1) Cap Res.2009-2010'!K645</f>
        <v>0</v>
      </c>
      <c r="L645" s="42">
        <f>+' (1) Cap Res.2009-2010'!L645</f>
        <v>0</v>
      </c>
      <c r="M645" s="42">
        <f>+' (1) Cap Res.2009-2010'!M645</f>
        <v>0</v>
      </c>
      <c r="N645" s="42">
        <f>+' (1) Cap Res.2009-2010'!N645</f>
        <v>0</v>
      </c>
      <c r="O645" s="42">
        <f>+' (1) Cap Res.2009-2010'!O645</f>
        <v>0</v>
      </c>
      <c r="P645" s="42">
        <f>+' (1) Cap Res.2009-2010'!P645</f>
        <v>0</v>
      </c>
      <c r="Q645" s="42">
        <f>+' (1) Cap Res.2009-2010'!Q645</f>
        <v>0</v>
      </c>
      <c r="R645" s="42">
        <f>+' (1) Cap Res.2009-2010'!R645</f>
        <v>0</v>
      </c>
      <c r="S645" s="42">
        <f>+' (1) Cap Res.2009-2010'!S645</f>
        <v>0</v>
      </c>
      <c r="T645" s="42">
        <f>+' (1) Cap Res.2009-2010'!T645</f>
        <v>0</v>
      </c>
      <c r="U645" s="42">
        <f>+' (1) Cap Res.2009-2010'!U645</f>
        <v>0</v>
      </c>
      <c r="V645" s="42">
        <f>+' (1) Cap Res.2009-2010'!V645</f>
        <v>0</v>
      </c>
      <c r="W645" s="42">
        <f>+' (1) Cap Res.2009-2010'!W645</f>
        <v>0</v>
      </c>
      <c r="X645" s="42">
        <f>+' (1) Cap Res.2009-2010'!X645</f>
        <v>0</v>
      </c>
      <c r="Y645" s="42">
        <f>+' (1) Cap Res.2009-2010'!Y645</f>
        <v>0</v>
      </c>
      <c r="Z645" s="42">
        <f>+' (1) Cap Res.2009-2010'!Z645</f>
        <v>0</v>
      </c>
      <c r="AA645" s="42">
        <f>+' (1) Cap Res.2009-2010'!AA645</f>
        <v>0</v>
      </c>
      <c r="AB645" s="42">
        <f>+' (1) Cap Res.2009-2010'!AB645</f>
        <v>0</v>
      </c>
      <c r="AC645" s="42">
        <f>+' (1) Cap Res.2009-2010'!AC645</f>
        <v>0</v>
      </c>
      <c r="AD645" s="42">
        <f>+' (1) Cap Res.2009-2010'!AD645</f>
        <v>0</v>
      </c>
      <c r="AE645" s="42">
        <f>+' (1) Cap Res.2009-2010'!AE645</f>
        <v>0</v>
      </c>
      <c r="AF645" s="42">
        <f>+' (1) Cap Res.2009-2010'!AF645</f>
        <v>0</v>
      </c>
      <c r="AG645" s="42">
        <f>+' (1) Cap Res.2009-2010'!AG645</f>
        <v>0</v>
      </c>
      <c r="AH645" s="42">
        <f>+' (1) Cap Res.2009-2010'!AH645</f>
        <v>0</v>
      </c>
      <c r="AI645" s="42">
        <f>+' (1) Cap Res.2009-2010'!AI645</f>
        <v>0</v>
      </c>
      <c r="AJ645" s="42">
        <f>+' (1) Cap Res.2009-2010'!AJ645</f>
        <v>0</v>
      </c>
      <c r="AK645" s="42">
        <f>+' (1) Cap Res.2009-2010'!AK645</f>
        <v>0</v>
      </c>
      <c r="AL645" s="42">
        <f>+' (1) Cap Res.2009-2010'!AL645</f>
        <v>0</v>
      </c>
      <c r="AM645" s="42">
        <f>+' (1) Cap Res.2009-2010'!AM645</f>
        <v>0</v>
      </c>
      <c r="AN645" s="42">
        <f>+' (1) Cap Res.2009-2010'!AN645</f>
        <v>0</v>
      </c>
      <c r="AO645" s="42">
        <f>+' (1) Cap Res.2009-2010'!AO645</f>
        <v>0</v>
      </c>
      <c r="AP645" s="42">
        <f>+' (1) Cap Res.2009-2010'!AP645</f>
        <v>0</v>
      </c>
      <c r="AQ645" s="42">
        <f>+' (1) Cap Res.2009-2010'!AQ645</f>
        <v>0</v>
      </c>
      <c r="AR645" s="42">
        <f>+' (1) Cap Res.2009-2010'!AR645</f>
        <v>0</v>
      </c>
      <c r="AS645" s="42">
        <f>+' (1) Cap Res.2009-2010'!AS645</f>
        <v>0</v>
      </c>
      <c r="AT645" s="42">
        <f>+' (1) Cap Res.2009-2010'!AT645</f>
        <v>0</v>
      </c>
      <c r="AU645" s="42">
        <f>+' (1) Cap Res.2009-2010'!AU645</f>
        <v>0</v>
      </c>
      <c r="AV645" s="42">
        <f>+' (1) Cap Res.2009-2010'!AV645</f>
        <v>0</v>
      </c>
      <c r="AW645" s="42">
        <f>+' (1) Cap Res.2009-2010'!AW645</f>
        <v>0</v>
      </c>
      <c r="AX645" s="42">
        <f>+' (1) Cap Res.2009-2010'!AX645</f>
        <v>0</v>
      </c>
      <c r="AY645" s="42">
        <f>+' (1) Cap Res.2009-2010'!AY645</f>
        <v>0</v>
      </c>
      <c r="AZ645" s="42">
        <f>+' (1) Cap Res.2009-2010'!AZ645</f>
        <v>0</v>
      </c>
      <c r="BA645" s="42">
        <f>+' (1) Cap Res.2009-2010'!BA645</f>
        <v>0</v>
      </c>
      <c r="BB645" s="42">
        <f>+' (1) Cap Res.2009-2010'!BB645</f>
        <v>0</v>
      </c>
      <c r="BC645" s="42">
        <f>+' (1) Cap Res.2009-2010'!BC645</f>
        <v>0</v>
      </c>
      <c r="BD645" s="42">
        <f>+' (1) Cap Res.2009-2010'!BD645</f>
        <v>0</v>
      </c>
    </row>
    <row r="646" spans="1:56" ht="13.5">
      <c r="A646" s="177">
        <f>+' (1) Cap Res.2009-2010'!BH646</f>
        <v>39659</v>
      </c>
      <c r="B646" s="42">
        <f>+' (1) Cap Res.2009-2010'!B646</f>
        <v>0</v>
      </c>
      <c r="C646" s="42">
        <f>+' (1) Cap Res.2009-2010'!C646</f>
        <v>0</v>
      </c>
      <c r="D646" s="42">
        <f>+' (1) Cap Res.2009-2010'!D646</f>
        <v>0</v>
      </c>
      <c r="E646" s="42">
        <f>+' (1) Cap Res.2009-2010'!E646</f>
        <v>0</v>
      </c>
      <c r="F646" s="42">
        <f>+' (1) Cap Res.2009-2010'!F646</f>
        <v>0</v>
      </c>
      <c r="G646" s="42">
        <f>+' (1) Cap Res.2009-2010'!G646</f>
        <v>0</v>
      </c>
      <c r="H646" s="42">
        <f>+' (1) Cap Res.2009-2010'!H646</f>
        <v>0</v>
      </c>
      <c r="I646" s="42">
        <f>+' (1) Cap Res.2009-2010'!I646</f>
        <v>0</v>
      </c>
      <c r="J646" s="42">
        <f>+' (1) Cap Res.2009-2010'!J646</f>
        <v>0</v>
      </c>
      <c r="K646" s="42">
        <f>+' (1) Cap Res.2009-2010'!K646</f>
        <v>0</v>
      </c>
      <c r="L646" s="42">
        <f>+' (1) Cap Res.2009-2010'!L646</f>
        <v>0</v>
      </c>
      <c r="M646" s="42">
        <f>+' (1) Cap Res.2009-2010'!M646</f>
        <v>0</v>
      </c>
      <c r="N646" s="42">
        <f>+' (1) Cap Res.2009-2010'!N646</f>
        <v>0</v>
      </c>
      <c r="O646" s="42">
        <f>+' (1) Cap Res.2009-2010'!O646</f>
        <v>0</v>
      </c>
      <c r="P646" s="42">
        <f>+' (1) Cap Res.2009-2010'!P646</f>
        <v>0</v>
      </c>
      <c r="Q646" s="42">
        <f>+' (1) Cap Res.2009-2010'!Q646</f>
        <v>0</v>
      </c>
      <c r="R646" s="42">
        <f>+' (1) Cap Res.2009-2010'!R646</f>
        <v>0</v>
      </c>
      <c r="S646" s="42">
        <f>+' (1) Cap Res.2009-2010'!S646</f>
        <v>0</v>
      </c>
      <c r="T646" s="42">
        <f>+' (1) Cap Res.2009-2010'!T646</f>
        <v>0</v>
      </c>
      <c r="U646" s="42">
        <f>+' (1) Cap Res.2009-2010'!U646</f>
        <v>0</v>
      </c>
      <c r="V646" s="42">
        <f>+' (1) Cap Res.2009-2010'!V646</f>
        <v>0</v>
      </c>
      <c r="W646" s="42">
        <f>+' (1) Cap Res.2009-2010'!W646</f>
        <v>0</v>
      </c>
      <c r="X646" s="42">
        <f>+' (1) Cap Res.2009-2010'!X646</f>
        <v>0</v>
      </c>
      <c r="Y646" s="42">
        <f>+' (1) Cap Res.2009-2010'!Y646</f>
        <v>0</v>
      </c>
      <c r="Z646" s="42">
        <f>+' (1) Cap Res.2009-2010'!Z646</f>
        <v>0</v>
      </c>
      <c r="AA646" s="42">
        <f>+' (1) Cap Res.2009-2010'!AA646</f>
        <v>0</v>
      </c>
      <c r="AB646" s="42">
        <f>+' (1) Cap Res.2009-2010'!AB646</f>
        <v>0</v>
      </c>
      <c r="AC646" s="42">
        <f>+' (1) Cap Res.2009-2010'!AC646</f>
        <v>0</v>
      </c>
      <c r="AD646" s="42">
        <f>+' (1) Cap Res.2009-2010'!AD646</f>
        <v>0</v>
      </c>
      <c r="AE646" s="42">
        <f>+' (1) Cap Res.2009-2010'!AE646</f>
        <v>0</v>
      </c>
      <c r="AF646" s="42">
        <f>+' (1) Cap Res.2009-2010'!AF646</f>
        <v>0</v>
      </c>
      <c r="AG646" s="42">
        <f>+' (1) Cap Res.2009-2010'!AG646</f>
        <v>0</v>
      </c>
      <c r="AH646" s="42">
        <f>+' (1) Cap Res.2009-2010'!AH646</f>
        <v>0</v>
      </c>
      <c r="AI646" s="42">
        <f>+' (1) Cap Res.2009-2010'!AI646</f>
        <v>0</v>
      </c>
      <c r="AJ646" s="42">
        <f>+' (1) Cap Res.2009-2010'!AJ646</f>
        <v>0</v>
      </c>
      <c r="AK646" s="42">
        <f>+' (1) Cap Res.2009-2010'!AK646</f>
        <v>0</v>
      </c>
      <c r="AL646" s="42">
        <f>+' (1) Cap Res.2009-2010'!AL646</f>
        <v>0</v>
      </c>
      <c r="AM646" s="42">
        <f>+' (1) Cap Res.2009-2010'!AM646</f>
        <v>0</v>
      </c>
      <c r="AN646" s="42">
        <f>+' (1) Cap Res.2009-2010'!AN646</f>
        <v>0</v>
      </c>
      <c r="AO646" s="42">
        <f>+' (1) Cap Res.2009-2010'!AO646</f>
        <v>0</v>
      </c>
      <c r="AP646" s="42">
        <f>+' (1) Cap Res.2009-2010'!AP646</f>
        <v>0</v>
      </c>
      <c r="AQ646" s="42">
        <f>+' (1) Cap Res.2009-2010'!AQ646</f>
        <v>0</v>
      </c>
      <c r="AR646" s="42">
        <f>+' (1) Cap Res.2009-2010'!AR646</f>
        <v>0</v>
      </c>
      <c r="AS646" s="42">
        <f>+' (1) Cap Res.2009-2010'!AS646</f>
        <v>0</v>
      </c>
      <c r="AT646" s="42">
        <f>+' (1) Cap Res.2009-2010'!AT646</f>
        <v>0</v>
      </c>
      <c r="AU646" s="42">
        <f>+' (1) Cap Res.2009-2010'!AU646</f>
        <v>0</v>
      </c>
      <c r="AV646" s="42">
        <f>+' (1) Cap Res.2009-2010'!AV646</f>
        <v>0</v>
      </c>
      <c r="AW646" s="42">
        <f>+' (1) Cap Res.2009-2010'!AW646</f>
        <v>0</v>
      </c>
      <c r="AX646" s="42">
        <f>+' (1) Cap Res.2009-2010'!AX646</f>
        <v>0</v>
      </c>
      <c r="AY646" s="42">
        <f>+' (1) Cap Res.2009-2010'!AY646</f>
        <v>0</v>
      </c>
      <c r="AZ646" s="42">
        <f>+' (1) Cap Res.2009-2010'!AZ646</f>
        <v>0</v>
      </c>
      <c r="BA646" s="42">
        <f>+' (1) Cap Res.2009-2010'!BA646</f>
        <v>0</v>
      </c>
      <c r="BB646" s="42">
        <f>+' (1) Cap Res.2009-2010'!BB646</f>
        <v>0</v>
      </c>
      <c r="BC646" s="42">
        <f>+' (1) Cap Res.2009-2010'!BC646</f>
        <v>0</v>
      </c>
      <c r="BD646" s="42">
        <f>+' (1) Cap Res.2009-2010'!BD646</f>
        <v>0</v>
      </c>
    </row>
    <row r="647" spans="1:56" ht="13.5">
      <c r="A647" s="177">
        <f>+' (1) Cap Res.2009-2010'!BH647</f>
        <v>39662</v>
      </c>
      <c r="B647" s="42">
        <f>+' (1) Cap Res.2009-2010'!B647</f>
        <v>0</v>
      </c>
      <c r="C647" s="42">
        <f>+' (1) Cap Res.2009-2010'!C647</f>
        <v>0</v>
      </c>
      <c r="D647" s="42">
        <f>+' (1) Cap Res.2009-2010'!D647</f>
        <v>0</v>
      </c>
      <c r="E647" s="42">
        <f>+' (1) Cap Res.2009-2010'!E647</f>
        <v>0</v>
      </c>
      <c r="F647" s="42">
        <f>+' (1) Cap Res.2009-2010'!F647</f>
        <v>0</v>
      </c>
      <c r="G647" s="42">
        <f>+' (1) Cap Res.2009-2010'!G647</f>
        <v>0</v>
      </c>
      <c r="H647" s="42">
        <f>+' (1) Cap Res.2009-2010'!H647</f>
        <v>0</v>
      </c>
      <c r="I647" s="42">
        <f>+' (1) Cap Res.2009-2010'!I647</f>
        <v>0</v>
      </c>
      <c r="J647" s="42">
        <f>+' (1) Cap Res.2009-2010'!J647</f>
        <v>0</v>
      </c>
      <c r="K647" s="42">
        <f>+' (1) Cap Res.2009-2010'!K647</f>
        <v>0</v>
      </c>
      <c r="L647" s="42">
        <f>+' (1) Cap Res.2009-2010'!L647</f>
        <v>0</v>
      </c>
      <c r="M647" s="42">
        <f>+' (1) Cap Res.2009-2010'!M647</f>
        <v>0</v>
      </c>
      <c r="N647" s="42">
        <f>+' (1) Cap Res.2009-2010'!N647</f>
        <v>0</v>
      </c>
      <c r="O647" s="42">
        <f>+' (1) Cap Res.2009-2010'!O647</f>
        <v>0</v>
      </c>
      <c r="P647" s="42">
        <f>+' (1) Cap Res.2009-2010'!P647</f>
        <v>0</v>
      </c>
      <c r="Q647" s="42">
        <f>+' (1) Cap Res.2009-2010'!Q647</f>
        <v>0</v>
      </c>
      <c r="R647" s="42">
        <f>+' (1) Cap Res.2009-2010'!R647</f>
        <v>0</v>
      </c>
      <c r="S647" s="42">
        <f>+' (1) Cap Res.2009-2010'!S647</f>
        <v>0</v>
      </c>
      <c r="T647" s="42">
        <f>+' (1) Cap Res.2009-2010'!T647</f>
        <v>0</v>
      </c>
      <c r="U647" s="42">
        <f>+' (1) Cap Res.2009-2010'!U647</f>
        <v>0</v>
      </c>
      <c r="V647" s="42">
        <f>+' (1) Cap Res.2009-2010'!V647</f>
        <v>0</v>
      </c>
      <c r="W647" s="42">
        <f>+' (1) Cap Res.2009-2010'!W647</f>
        <v>0</v>
      </c>
      <c r="X647" s="42">
        <f>+' (1) Cap Res.2009-2010'!X647</f>
        <v>0</v>
      </c>
      <c r="Y647" s="42">
        <f>+' (1) Cap Res.2009-2010'!Y647</f>
        <v>0</v>
      </c>
      <c r="Z647" s="42">
        <f>+' (1) Cap Res.2009-2010'!Z647</f>
        <v>0</v>
      </c>
      <c r="AA647" s="42">
        <f>+' (1) Cap Res.2009-2010'!AA647</f>
        <v>0</v>
      </c>
      <c r="AB647" s="42">
        <f>+' (1) Cap Res.2009-2010'!AB647</f>
        <v>0</v>
      </c>
      <c r="AC647" s="42">
        <f>+' (1) Cap Res.2009-2010'!AC647</f>
        <v>0</v>
      </c>
      <c r="AD647" s="42">
        <f>+' (1) Cap Res.2009-2010'!AD647</f>
        <v>0</v>
      </c>
      <c r="AE647" s="42">
        <f>+' (1) Cap Res.2009-2010'!AE647</f>
        <v>0</v>
      </c>
      <c r="AF647" s="42">
        <f>+' (1) Cap Res.2009-2010'!AF647</f>
        <v>0</v>
      </c>
      <c r="AG647" s="42">
        <f>+' (1) Cap Res.2009-2010'!AG647</f>
        <v>0</v>
      </c>
      <c r="AH647" s="42">
        <f>+' (1) Cap Res.2009-2010'!AH647</f>
        <v>0</v>
      </c>
      <c r="AI647" s="42">
        <f>+' (1) Cap Res.2009-2010'!AI647</f>
        <v>0</v>
      </c>
      <c r="AJ647" s="42">
        <f>+' (1) Cap Res.2009-2010'!AJ647</f>
        <v>0</v>
      </c>
      <c r="AK647" s="42">
        <f>+' (1) Cap Res.2009-2010'!AK647</f>
        <v>0</v>
      </c>
      <c r="AL647" s="42">
        <f>+' (1) Cap Res.2009-2010'!AL647</f>
        <v>0</v>
      </c>
      <c r="AM647" s="42">
        <f>+' (1) Cap Res.2009-2010'!AM647</f>
        <v>0</v>
      </c>
      <c r="AN647" s="42">
        <f>+' (1) Cap Res.2009-2010'!AN647</f>
        <v>0</v>
      </c>
      <c r="AO647" s="42">
        <f>+' (1) Cap Res.2009-2010'!AO647</f>
        <v>0</v>
      </c>
      <c r="AP647" s="42">
        <f>+' (1) Cap Res.2009-2010'!AP647</f>
        <v>0</v>
      </c>
      <c r="AQ647" s="42">
        <f>+' (1) Cap Res.2009-2010'!AQ647</f>
        <v>0</v>
      </c>
      <c r="AR647" s="42">
        <f>+' (1) Cap Res.2009-2010'!AR647</f>
        <v>0</v>
      </c>
      <c r="AS647" s="42">
        <f>+' (1) Cap Res.2009-2010'!AS647</f>
        <v>0</v>
      </c>
      <c r="AT647" s="42">
        <f>+' (1) Cap Res.2009-2010'!AT647</f>
        <v>0</v>
      </c>
      <c r="AU647" s="42">
        <f>+' (1) Cap Res.2009-2010'!AU647</f>
        <v>0</v>
      </c>
      <c r="AV647" s="42">
        <f>+' (1) Cap Res.2009-2010'!AV647</f>
        <v>0</v>
      </c>
      <c r="AW647" s="42">
        <f>+' (1) Cap Res.2009-2010'!AW647</f>
        <v>0</v>
      </c>
      <c r="AX647" s="42">
        <f>+' (1) Cap Res.2009-2010'!AX647</f>
        <v>0</v>
      </c>
      <c r="AY647" s="42">
        <f>+' (1) Cap Res.2009-2010'!AY647</f>
        <v>0</v>
      </c>
      <c r="AZ647" s="42">
        <f>+' (1) Cap Res.2009-2010'!AZ647</f>
        <v>0</v>
      </c>
      <c r="BA647" s="42">
        <f>+' (1) Cap Res.2009-2010'!BA647</f>
        <v>0</v>
      </c>
      <c r="BB647" s="42">
        <f>+' (1) Cap Res.2009-2010'!BB647</f>
        <v>0</v>
      </c>
      <c r="BC647" s="42">
        <f>+' (1) Cap Res.2009-2010'!BC647</f>
        <v>0</v>
      </c>
      <c r="BD647" s="42">
        <f>+' (1) Cap Res.2009-2010'!BD647</f>
        <v>0</v>
      </c>
    </row>
    <row r="648" spans="1:56" ht="13.5">
      <c r="A648" s="177">
        <f>+' (1) Cap Res.2009-2010'!BH648</f>
        <v>39686</v>
      </c>
      <c r="B648" s="42">
        <f>+' (1) Cap Res.2009-2010'!B648</f>
        <v>0</v>
      </c>
      <c r="C648" s="42">
        <f>+' (1) Cap Res.2009-2010'!C648</f>
        <v>0</v>
      </c>
      <c r="D648" s="42">
        <f>+' (1) Cap Res.2009-2010'!D648</f>
        <v>0</v>
      </c>
      <c r="E648" s="42">
        <f>+' (1) Cap Res.2009-2010'!E648</f>
        <v>0</v>
      </c>
      <c r="F648" s="42">
        <f>+' (1) Cap Res.2009-2010'!F648</f>
        <v>0</v>
      </c>
      <c r="G648" s="42">
        <f>+' (1) Cap Res.2009-2010'!G648</f>
        <v>0</v>
      </c>
      <c r="H648" s="42">
        <f>+' (1) Cap Res.2009-2010'!H648</f>
        <v>0</v>
      </c>
      <c r="I648" s="42">
        <f>+' (1) Cap Res.2009-2010'!I648</f>
        <v>0</v>
      </c>
      <c r="J648" s="42">
        <f>+' (1) Cap Res.2009-2010'!J648</f>
        <v>0</v>
      </c>
      <c r="K648" s="42">
        <f>+' (1) Cap Res.2009-2010'!K648</f>
        <v>0</v>
      </c>
      <c r="L648" s="42">
        <f>+' (1) Cap Res.2009-2010'!L648</f>
        <v>0</v>
      </c>
      <c r="M648" s="42">
        <f>+' (1) Cap Res.2009-2010'!M648</f>
        <v>0</v>
      </c>
      <c r="N648" s="42">
        <f>+' (1) Cap Res.2009-2010'!N648</f>
        <v>0</v>
      </c>
      <c r="O648" s="42">
        <f>+' (1) Cap Res.2009-2010'!O648</f>
        <v>0</v>
      </c>
      <c r="P648" s="42">
        <f>+' (1) Cap Res.2009-2010'!P648</f>
        <v>0</v>
      </c>
      <c r="Q648" s="42">
        <f>+' (1) Cap Res.2009-2010'!Q648</f>
        <v>0</v>
      </c>
      <c r="R648" s="42">
        <f>+' (1) Cap Res.2009-2010'!R648</f>
        <v>0</v>
      </c>
      <c r="S648" s="42">
        <f>+' (1) Cap Res.2009-2010'!S648</f>
        <v>0</v>
      </c>
      <c r="T648" s="42">
        <f>+' (1) Cap Res.2009-2010'!T648</f>
        <v>0</v>
      </c>
      <c r="U648" s="42">
        <f>+' (1) Cap Res.2009-2010'!U648</f>
        <v>0</v>
      </c>
      <c r="V648" s="42">
        <f>+' (1) Cap Res.2009-2010'!V648</f>
        <v>0</v>
      </c>
      <c r="W648" s="42">
        <f>+' (1) Cap Res.2009-2010'!W648</f>
        <v>0</v>
      </c>
      <c r="X648" s="42">
        <f>+' (1) Cap Res.2009-2010'!X648</f>
        <v>0</v>
      </c>
      <c r="Y648" s="42">
        <f>+' (1) Cap Res.2009-2010'!Y648</f>
        <v>0</v>
      </c>
      <c r="Z648" s="42">
        <f>+' (1) Cap Res.2009-2010'!Z648</f>
        <v>0</v>
      </c>
      <c r="AA648" s="42">
        <f>+' (1) Cap Res.2009-2010'!AA648</f>
        <v>0</v>
      </c>
      <c r="AB648" s="42">
        <f>+' (1) Cap Res.2009-2010'!AB648</f>
        <v>0</v>
      </c>
      <c r="AC648" s="42">
        <f>+' (1) Cap Res.2009-2010'!AC648</f>
        <v>0</v>
      </c>
      <c r="AD648" s="42">
        <f>+' (1) Cap Res.2009-2010'!AD648</f>
        <v>0</v>
      </c>
      <c r="AE648" s="42">
        <f>+' (1) Cap Res.2009-2010'!AE648</f>
        <v>0</v>
      </c>
      <c r="AF648" s="42">
        <f>+' (1) Cap Res.2009-2010'!AF648</f>
        <v>0</v>
      </c>
      <c r="AG648" s="42">
        <f>+' (1) Cap Res.2009-2010'!AG648</f>
        <v>0</v>
      </c>
      <c r="AH648" s="42">
        <f>+' (1) Cap Res.2009-2010'!AH648</f>
        <v>0</v>
      </c>
      <c r="AI648" s="42">
        <f>+' (1) Cap Res.2009-2010'!AI648</f>
        <v>0</v>
      </c>
      <c r="AJ648" s="42">
        <f>+' (1) Cap Res.2009-2010'!AJ648</f>
        <v>0</v>
      </c>
      <c r="AK648" s="42">
        <f>+' (1) Cap Res.2009-2010'!AK648</f>
        <v>0</v>
      </c>
      <c r="AL648" s="42">
        <f>+' (1) Cap Res.2009-2010'!AL648</f>
        <v>0</v>
      </c>
      <c r="AM648" s="42">
        <f>+' (1) Cap Res.2009-2010'!AM648</f>
        <v>0</v>
      </c>
      <c r="AN648" s="42">
        <f>+' (1) Cap Res.2009-2010'!AN648</f>
        <v>0</v>
      </c>
      <c r="AO648" s="42">
        <f>+' (1) Cap Res.2009-2010'!AO648</f>
        <v>0</v>
      </c>
      <c r="AP648" s="42">
        <f>+' (1) Cap Res.2009-2010'!AP648</f>
        <v>0</v>
      </c>
      <c r="AQ648" s="42">
        <f>+' (1) Cap Res.2009-2010'!AQ648</f>
        <v>0</v>
      </c>
      <c r="AR648" s="42">
        <f>+' (1) Cap Res.2009-2010'!AR648</f>
        <v>0</v>
      </c>
      <c r="AS648" s="42">
        <f>+' (1) Cap Res.2009-2010'!AS648</f>
        <v>0</v>
      </c>
      <c r="AT648" s="42">
        <f>+' (1) Cap Res.2009-2010'!AT648</f>
        <v>0</v>
      </c>
      <c r="AU648" s="42">
        <f>+' (1) Cap Res.2009-2010'!AU648</f>
        <v>0</v>
      </c>
      <c r="AV648" s="42">
        <f>+' (1) Cap Res.2009-2010'!AV648</f>
        <v>0</v>
      </c>
      <c r="AW648" s="42">
        <f>+' (1) Cap Res.2009-2010'!AW648</f>
        <v>0</v>
      </c>
      <c r="AX648" s="42">
        <f>+' (1) Cap Res.2009-2010'!AX648</f>
        <v>0</v>
      </c>
      <c r="AY648" s="42">
        <f>+' (1) Cap Res.2009-2010'!AY648</f>
        <v>0</v>
      </c>
      <c r="AZ648" s="42">
        <f>+' (1) Cap Res.2009-2010'!AZ648</f>
        <v>0</v>
      </c>
      <c r="BA648" s="42">
        <f>+' (1) Cap Res.2009-2010'!BA648</f>
        <v>0</v>
      </c>
      <c r="BB648" s="42">
        <f>+' (1) Cap Res.2009-2010'!BB648</f>
        <v>0</v>
      </c>
      <c r="BC648" s="42">
        <f>+' (1) Cap Res.2009-2010'!BC648</f>
        <v>0</v>
      </c>
      <c r="BD648" s="42">
        <f>+' (1) Cap Res.2009-2010'!BD648</f>
        <v>0</v>
      </c>
    </row>
    <row r="649" spans="1:56" ht="13.5">
      <c r="A649" s="177">
        <f>+' (1) Cap Res.2009-2010'!BH649</f>
        <v>39688</v>
      </c>
      <c r="B649" s="42">
        <f>+' (1) Cap Res.2009-2010'!B649</f>
        <v>0</v>
      </c>
      <c r="C649" s="42">
        <f>+' (1) Cap Res.2009-2010'!C649</f>
        <v>0</v>
      </c>
      <c r="D649" s="42">
        <f>+' (1) Cap Res.2009-2010'!D649</f>
        <v>0</v>
      </c>
      <c r="E649" s="42">
        <f>+' (1) Cap Res.2009-2010'!E649</f>
        <v>0</v>
      </c>
      <c r="F649" s="42">
        <f>+' (1) Cap Res.2009-2010'!F649</f>
        <v>0</v>
      </c>
      <c r="G649" s="42">
        <f>+' (1) Cap Res.2009-2010'!G649</f>
        <v>0</v>
      </c>
      <c r="H649" s="42">
        <f>+' (1) Cap Res.2009-2010'!H649</f>
        <v>0</v>
      </c>
      <c r="I649" s="42">
        <f>+' (1) Cap Res.2009-2010'!I649</f>
        <v>0</v>
      </c>
      <c r="J649" s="42">
        <f>+' (1) Cap Res.2009-2010'!J649</f>
        <v>0</v>
      </c>
      <c r="K649" s="42">
        <f>+' (1) Cap Res.2009-2010'!K649</f>
        <v>0</v>
      </c>
      <c r="L649" s="42">
        <f>+' (1) Cap Res.2009-2010'!L649</f>
        <v>0</v>
      </c>
      <c r="M649" s="42">
        <f>+' (1) Cap Res.2009-2010'!M649</f>
        <v>0</v>
      </c>
      <c r="N649" s="42">
        <f>+' (1) Cap Res.2009-2010'!N649</f>
        <v>0</v>
      </c>
      <c r="O649" s="42">
        <f>+' (1) Cap Res.2009-2010'!O649</f>
        <v>0</v>
      </c>
      <c r="P649" s="42">
        <f>+' (1) Cap Res.2009-2010'!P649</f>
        <v>0</v>
      </c>
      <c r="Q649" s="42">
        <f>+' (1) Cap Res.2009-2010'!Q649</f>
        <v>0</v>
      </c>
      <c r="R649" s="42">
        <f>+' (1) Cap Res.2009-2010'!R649</f>
        <v>0</v>
      </c>
      <c r="S649" s="42">
        <f>+' (1) Cap Res.2009-2010'!S649</f>
        <v>0</v>
      </c>
      <c r="T649" s="42">
        <f>+' (1) Cap Res.2009-2010'!T649</f>
        <v>0</v>
      </c>
      <c r="U649" s="42">
        <f>+' (1) Cap Res.2009-2010'!U649</f>
        <v>0</v>
      </c>
      <c r="V649" s="42">
        <f>+' (1) Cap Res.2009-2010'!V649</f>
        <v>0</v>
      </c>
      <c r="W649" s="42">
        <f>+' (1) Cap Res.2009-2010'!W649</f>
        <v>0</v>
      </c>
      <c r="X649" s="42">
        <f>+' (1) Cap Res.2009-2010'!X649</f>
        <v>0</v>
      </c>
      <c r="Y649" s="42">
        <f>+' (1) Cap Res.2009-2010'!Y649</f>
        <v>0</v>
      </c>
      <c r="Z649" s="42">
        <f>+' (1) Cap Res.2009-2010'!Z649</f>
        <v>0</v>
      </c>
      <c r="AA649" s="42">
        <f>+' (1) Cap Res.2009-2010'!AA649</f>
        <v>0</v>
      </c>
      <c r="AB649" s="42">
        <f>+' (1) Cap Res.2009-2010'!AB649</f>
        <v>0</v>
      </c>
      <c r="AC649" s="42">
        <f>+' (1) Cap Res.2009-2010'!AC649</f>
        <v>0</v>
      </c>
      <c r="AD649" s="42">
        <f>+' (1) Cap Res.2009-2010'!AD649</f>
        <v>0</v>
      </c>
      <c r="AE649" s="42">
        <f>+' (1) Cap Res.2009-2010'!AE649</f>
        <v>0</v>
      </c>
      <c r="AF649" s="42">
        <f>+' (1) Cap Res.2009-2010'!AF649</f>
        <v>0</v>
      </c>
      <c r="AG649" s="42">
        <f>+' (1) Cap Res.2009-2010'!AG649</f>
        <v>0</v>
      </c>
      <c r="AH649" s="42">
        <f>+' (1) Cap Res.2009-2010'!AH649</f>
        <v>0</v>
      </c>
      <c r="AI649" s="42">
        <f>+' (1) Cap Res.2009-2010'!AI649</f>
        <v>0</v>
      </c>
      <c r="AJ649" s="42">
        <f>+' (1) Cap Res.2009-2010'!AJ649</f>
        <v>0</v>
      </c>
      <c r="AK649" s="42">
        <f>+' (1) Cap Res.2009-2010'!AK649</f>
        <v>0</v>
      </c>
      <c r="AL649" s="42">
        <f>+' (1) Cap Res.2009-2010'!AL649</f>
        <v>0</v>
      </c>
      <c r="AM649" s="42">
        <f>+' (1) Cap Res.2009-2010'!AM649</f>
        <v>0</v>
      </c>
      <c r="AN649" s="42">
        <f>+' (1) Cap Res.2009-2010'!AN649</f>
        <v>0</v>
      </c>
      <c r="AO649" s="42">
        <f>+' (1) Cap Res.2009-2010'!AO649</f>
        <v>0</v>
      </c>
      <c r="AP649" s="42">
        <f>+' (1) Cap Res.2009-2010'!AP649</f>
        <v>0</v>
      </c>
      <c r="AQ649" s="42">
        <f>+' (1) Cap Res.2009-2010'!AQ649</f>
        <v>0</v>
      </c>
      <c r="AR649" s="42">
        <f>+' (1) Cap Res.2009-2010'!AR649</f>
        <v>0</v>
      </c>
      <c r="AS649" s="42">
        <f>+' (1) Cap Res.2009-2010'!AS649</f>
        <v>0</v>
      </c>
      <c r="AT649" s="42">
        <f>+' (1) Cap Res.2009-2010'!AT649</f>
        <v>0</v>
      </c>
      <c r="AU649" s="42">
        <f>+' (1) Cap Res.2009-2010'!AU649</f>
        <v>0</v>
      </c>
      <c r="AV649" s="42">
        <f>+' (1) Cap Res.2009-2010'!AV649</f>
        <v>0</v>
      </c>
      <c r="AW649" s="42">
        <f>+' (1) Cap Res.2009-2010'!AW649</f>
        <v>0</v>
      </c>
      <c r="AX649" s="42">
        <f>+' (1) Cap Res.2009-2010'!AX649</f>
        <v>0</v>
      </c>
      <c r="AY649" s="42">
        <f>+' (1) Cap Res.2009-2010'!AY649</f>
        <v>0</v>
      </c>
      <c r="AZ649" s="42">
        <f>+' (1) Cap Res.2009-2010'!AZ649</f>
        <v>0</v>
      </c>
      <c r="BA649" s="42">
        <f>+' (1) Cap Res.2009-2010'!BA649</f>
        <v>-3356</v>
      </c>
      <c r="BB649" s="42">
        <f>+' (1) Cap Res.2009-2010'!BB649</f>
        <v>0</v>
      </c>
      <c r="BC649" s="42">
        <f>+' (1) Cap Res.2009-2010'!BC649</f>
        <v>0</v>
      </c>
      <c r="BD649" s="42">
        <f>+' (1) Cap Res.2009-2010'!BD649</f>
        <v>0</v>
      </c>
    </row>
    <row r="650" spans="1:56" ht="13.5">
      <c r="A650" s="177">
        <f>+' (1) Cap Res.2009-2010'!BH650</f>
        <v>39690</v>
      </c>
      <c r="B650" s="42">
        <f>+' (1) Cap Res.2009-2010'!B650</f>
        <v>0</v>
      </c>
      <c r="C650" s="42">
        <f>+' (1) Cap Res.2009-2010'!C650</f>
        <v>0</v>
      </c>
      <c r="D650" s="42">
        <f>+' (1) Cap Res.2009-2010'!D650</f>
        <v>0</v>
      </c>
      <c r="E650" s="42">
        <f>+' (1) Cap Res.2009-2010'!E650</f>
        <v>0</v>
      </c>
      <c r="F650" s="42">
        <f>+' (1) Cap Res.2009-2010'!F650</f>
        <v>0</v>
      </c>
      <c r="G650" s="42">
        <f>+' (1) Cap Res.2009-2010'!G650</f>
        <v>0</v>
      </c>
      <c r="H650" s="42">
        <f>+' (1) Cap Res.2009-2010'!H650</f>
        <v>0</v>
      </c>
      <c r="I650" s="42">
        <f>+' (1) Cap Res.2009-2010'!I650</f>
        <v>0</v>
      </c>
      <c r="J650" s="42">
        <f>+' (1) Cap Res.2009-2010'!J650</f>
        <v>0</v>
      </c>
      <c r="K650" s="42">
        <f>+' (1) Cap Res.2009-2010'!K650</f>
        <v>0</v>
      </c>
      <c r="L650" s="42">
        <f>+' (1) Cap Res.2009-2010'!L650</f>
        <v>0</v>
      </c>
      <c r="M650" s="42">
        <f>+' (1) Cap Res.2009-2010'!M650</f>
        <v>0</v>
      </c>
      <c r="N650" s="42">
        <f>+' (1) Cap Res.2009-2010'!N650</f>
        <v>0</v>
      </c>
      <c r="O650" s="42">
        <f>+' (1) Cap Res.2009-2010'!O650</f>
        <v>0</v>
      </c>
      <c r="P650" s="42">
        <f>+' (1) Cap Res.2009-2010'!P650</f>
        <v>0</v>
      </c>
      <c r="Q650" s="42">
        <f>+' (1) Cap Res.2009-2010'!Q650</f>
        <v>0</v>
      </c>
      <c r="R650" s="42">
        <f>+' (1) Cap Res.2009-2010'!R650</f>
        <v>0</v>
      </c>
      <c r="S650" s="42">
        <f>+' (1) Cap Res.2009-2010'!S650</f>
        <v>0</v>
      </c>
      <c r="T650" s="42">
        <f>+' (1) Cap Res.2009-2010'!T650</f>
        <v>0</v>
      </c>
      <c r="U650" s="42">
        <f>+' (1) Cap Res.2009-2010'!U650</f>
        <v>0</v>
      </c>
      <c r="V650" s="42">
        <f>+' (1) Cap Res.2009-2010'!V650</f>
        <v>0</v>
      </c>
      <c r="W650" s="42">
        <f>+' (1) Cap Res.2009-2010'!W650</f>
        <v>0</v>
      </c>
      <c r="X650" s="42">
        <f>+' (1) Cap Res.2009-2010'!X650</f>
        <v>0</v>
      </c>
      <c r="Y650" s="42">
        <f>+' (1) Cap Res.2009-2010'!Y650</f>
        <v>0</v>
      </c>
      <c r="Z650" s="42">
        <f>+' (1) Cap Res.2009-2010'!Z650</f>
        <v>0</v>
      </c>
      <c r="AA650" s="42">
        <f>+' (1) Cap Res.2009-2010'!AA650</f>
        <v>0</v>
      </c>
      <c r="AB650" s="42">
        <f>+' (1) Cap Res.2009-2010'!AB650</f>
        <v>0</v>
      </c>
      <c r="AC650" s="42">
        <f>+' (1) Cap Res.2009-2010'!AC650</f>
        <v>0</v>
      </c>
      <c r="AD650" s="42">
        <f>+' (1) Cap Res.2009-2010'!AD650</f>
        <v>0</v>
      </c>
      <c r="AE650" s="42">
        <f>+' (1) Cap Res.2009-2010'!AE650</f>
        <v>0</v>
      </c>
      <c r="AF650" s="42">
        <f>+' (1) Cap Res.2009-2010'!AF650</f>
        <v>0</v>
      </c>
      <c r="AG650" s="42">
        <f>+' (1) Cap Res.2009-2010'!AG650</f>
        <v>0</v>
      </c>
      <c r="AH650" s="42">
        <f>+' (1) Cap Res.2009-2010'!AH650</f>
        <v>0</v>
      </c>
      <c r="AI650" s="42">
        <f>+' (1) Cap Res.2009-2010'!AI650</f>
        <v>0</v>
      </c>
      <c r="AJ650" s="42">
        <f>+' (1) Cap Res.2009-2010'!AJ650</f>
        <v>0</v>
      </c>
      <c r="AK650" s="42">
        <f>+' (1) Cap Res.2009-2010'!AK650</f>
        <v>0</v>
      </c>
      <c r="AL650" s="42">
        <f>+' (1) Cap Res.2009-2010'!AL650</f>
        <v>0</v>
      </c>
      <c r="AM650" s="42">
        <f>+' (1) Cap Res.2009-2010'!AM650</f>
        <v>0</v>
      </c>
      <c r="AN650" s="42">
        <f>+' (1) Cap Res.2009-2010'!AN650</f>
        <v>0</v>
      </c>
      <c r="AO650" s="42">
        <f>+' (1) Cap Res.2009-2010'!AO650</f>
        <v>0</v>
      </c>
      <c r="AP650" s="42">
        <f>+' (1) Cap Res.2009-2010'!AP650</f>
        <v>0</v>
      </c>
      <c r="AQ650" s="42">
        <f>+' (1) Cap Res.2009-2010'!AQ650</f>
        <v>0</v>
      </c>
      <c r="AR650" s="42">
        <f>+' (1) Cap Res.2009-2010'!AR650</f>
        <v>0</v>
      </c>
      <c r="AS650" s="42">
        <f>+' (1) Cap Res.2009-2010'!AS650</f>
        <v>0</v>
      </c>
      <c r="AT650" s="42">
        <f>+' (1) Cap Res.2009-2010'!AT650</f>
        <v>0</v>
      </c>
      <c r="AU650" s="42">
        <f>+' (1) Cap Res.2009-2010'!AU650</f>
        <v>0</v>
      </c>
      <c r="AV650" s="42">
        <f>+' (1) Cap Res.2009-2010'!AV650</f>
        <v>0</v>
      </c>
      <c r="AW650" s="42">
        <f>+' (1) Cap Res.2009-2010'!AW650</f>
        <v>0</v>
      </c>
      <c r="AX650" s="42">
        <f>+' (1) Cap Res.2009-2010'!AX650</f>
        <v>0</v>
      </c>
      <c r="AY650" s="42">
        <f>+' (1) Cap Res.2009-2010'!AY650</f>
        <v>0</v>
      </c>
      <c r="AZ650" s="42">
        <f>+' (1) Cap Res.2009-2010'!AZ650</f>
        <v>0</v>
      </c>
      <c r="BA650" s="42">
        <f>+' (1) Cap Res.2009-2010'!BA650</f>
        <v>0</v>
      </c>
      <c r="BB650" s="42">
        <f>+' (1) Cap Res.2009-2010'!BB650</f>
        <v>0</v>
      </c>
      <c r="BC650" s="42">
        <f>+' (1) Cap Res.2009-2010'!BC650</f>
        <v>0</v>
      </c>
      <c r="BD650" s="42">
        <f>+' (1) Cap Res.2009-2010'!BD650</f>
        <v>0</v>
      </c>
    </row>
    <row r="651" spans="1:56" ht="13.5">
      <c r="A651" s="177">
        <f>+' (1) Cap Res.2009-2010'!BH651</f>
        <v>39690</v>
      </c>
      <c r="B651" s="42">
        <f>+' (1) Cap Res.2009-2010'!B651</f>
        <v>0</v>
      </c>
      <c r="C651" s="42">
        <f>+' (1) Cap Res.2009-2010'!C651</f>
        <v>0</v>
      </c>
      <c r="D651" s="42">
        <f>+' (1) Cap Res.2009-2010'!D651</f>
        <v>0</v>
      </c>
      <c r="E651" s="42">
        <f>+' (1) Cap Res.2009-2010'!E651</f>
        <v>0</v>
      </c>
      <c r="F651" s="42">
        <f>+' (1) Cap Res.2009-2010'!F651</f>
        <v>0</v>
      </c>
      <c r="G651" s="42">
        <f>+' (1) Cap Res.2009-2010'!G651</f>
        <v>0</v>
      </c>
      <c r="H651" s="42">
        <f>+' (1) Cap Res.2009-2010'!H651</f>
        <v>0</v>
      </c>
      <c r="I651" s="42">
        <f>+' (1) Cap Res.2009-2010'!I651</f>
        <v>0</v>
      </c>
      <c r="J651" s="42">
        <f>+' (1) Cap Res.2009-2010'!J651</f>
        <v>0</v>
      </c>
      <c r="K651" s="42">
        <f>+' (1) Cap Res.2009-2010'!K651</f>
        <v>0</v>
      </c>
      <c r="L651" s="42">
        <f>+' (1) Cap Res.2009-2010'!L651</f>
        <v>0</v>
      </c>
      <c r="M651" s="42">
        <f>+' (1) Cap Res.2009-2010'!M651</f>
        <v>0</v>
      </c>
      <c r="N651" s="42">
        <f>+' (1) Cap Res.2009-2010'!N651</f>
        <v>0</v>
      </c>
      <c r="O651" s="42">
        <f>+' (1) Cap Res.2009-2010'!O651</f>
        <v>0</v>
      </c>
      <c r="P651" s="42">
        <f>+' (1) Cap Res.2009-2010'!P651</f>
        <v>0</v>
      </c>
      <c r="Q651" s="42">
        <f>+' (1) Cap Res.2009-2010'!Q651</f>
        <v>0</v>
      </c>
      <c r="R651" s="42">
        <f>+' (1) Cap Res.2009-2010'!R651</f>
        <v>0</v>
      </c>
      <c r="S651" s="42">
        <f>+' (1) Cap Res.2009-2010'!S651</f>
        <v>0</v>
      </c>
      <c r="T651" s="42">
        <f>+' (1) Cap Res.2009-2010'!T651</f>
        <v>0</v>
      </c>
      <c r="U651" s="42">
        <f>+' (1) Cap Res.2009-2010'!U651</f>
        <v>0</v>
      </c>
      <c r="V651" s="42">
        <f>+' (1) Cap Res.2009-2010'!V651</f>
        <v>0</v>
      </c>
      <c r="W651" s="42">
        <f>+' (1) Cap Res.2009-2010'!W651</f>
        <v>0</v>
      </c>
      <c r="X651" s="42">
        <f>+' (1) Cap Res.2009-2010'!X651</f>
        <v>0</v>
      </c>
      <c r="Y651" s="42">
        <f>+' (1) Cap Res.2009-2010'!Y651</f>
        <v>0</v>
      </c>
      <c r="Z651" s="42">
        <f>+' (1) Cap Res.2009-2010'!Z651</f>
        <v>0</v>
      </c>
      <c r="AA651" s="42">
        <f>+' (1) Cap Res.2009-2010'!AA651</f>
        <v>0</v>
      </c>
      <c r="AB651" s="42">
        <f>+' (1) Cap Res.2009-2010'!AB651</f>
        <v>0</v>
      </c>
      <c r="AC651" s="42">
        <f>+' (1) Cap Res.2009-2010'!AC651</f>
        <v>0</v>
      </c>
      <c r="AD651" s="42">
        <f>+' (1) Cap Res.2009-2010'!AD651</f>
        <v>0</v>
      </c>
      <c r="AE651" s="42">
        <f>+' (1) Cap Res.2009-2010'!AE651</f>
        <v>0</v>
      </c>
      <c r="AF651" s="42">
        <f>+' (1) Cap Res.2009-2010'!AF651</f>
        <v>0</v>
      </c>
      <c r="AG651" s="42">
        <f>+' (1) Cap Res.2009-2010'!AG651</f>
        <v>0</v>
      </c>
      <c r="AH651" s="42">
        <f>+' (1) Cap Res.2009-2010'!AH651</f>
        <v>0</v>
      </c>
      <c r="AI651" s="42">
        <f>+' (1) Cap Res.2009-2010'!AI651</f>
        <v>0</v>
      </c>
      <c r="AJ651" s="42">
        <f>+' (1) Cap Res.2009-2010'!AJ651</f>
        <v>0</v>
      </c>
      <c r="AK651" s="42">
        <f>+' (1) Cap Res.2009-2010'!AK651</f>
        <v>0</v>
      </c>
      <c r="AL651" s="42">
        <f>+' (1) Cap Res.2009-2010'!AL651</f>
        <v>0</v>
      </c>
      <c r="AM651" s="42">
        <f>+' (1) Cap Res.2009-2010'!AM651</f>
        <v>0</v>
      </c>
      <c r="AN651" s="42">
        <f>+' (1) Cap Res.2009-2010'!AN651</f>
        <v>0</v>
      </c>
      <c r="AO651" s="42">
        <f>+' (1) Cap Res.2009-2010'!AO651</f>
        <v>0</v>
      </c>
      <c r="AP651" s="42">
        <f>+' (1) Cap Res.2009-2010'!AP651</f>
        <v>0</v>
      </c>
      <c r="AQ651" s="42">
        <f>+' (1) Cap Res.2009-2010'!AQ651</f>
        <v>0</v>
      </c>
      <c r="AR651" s="42">
        <f>+' (1) Cap Res.2009-2010'!AR651</f>
        <v>0</v>
      </c>
      <c r="AS651" s="42">
        <f>+' (1) Cap Res.2009-2010'!AS651</f>
        <v>0</v>
      </c>
      <c r="AT651" s="42">
        <f>+' (1) Cap Res.2009-2010'!AT651</f>
        <v>0</v>
      </c>
      <c r="AU651" s="42">
        <f>+' (1) Cap Res.2009-2010'!AU651</f>
        <v>0</v>
      </c>
      <c r="AV651" s="42">
        <f>+' (1) Cap Res.2009-2010'!AV651</f>
        <v>0</v>
      </c>
      <c r="AW651" s="42">
        <f>+' (1) Cap Res.2009-2010'!AW651</f>
        <v>0</v>
      </c>
      <c r="AX651" s="42">
        <f>+' (1) Cap Res.2009-2010'!AX651</f>
        <v>0</v>
      </c>
      <c r="AY651" s="42">
        <f>+' (1) Cap Res.2009-2010'!AY651</f>
        <v>0</v>
      </c>
      <c r="AZ651" s="42">
        <f>+' (1) Cap Res.2009-2010'!AZ651</f>
        <v>0</v>
      </c>
      <c r="BA651" s="42">
        <f>+' (1) Cap Res.2009-2010'!BA651</f>
        <v>0</v>
      </c>
      <c r="BB651" s="42">
        <f>+' (1) Cap Res.2009-2010'!BB651</f>
        <v>0</v>
      </c>
      <c r="BC651" s="42">
        <f>+' (1) Cap Res.2009-2010'!BC651</f>
        <v>0</v>
      </c>
      <c r="BD651" s="42">
        <f>+' (1) Cap Res.2009-2010'!BD651</f>
        <v>0</v>
      </c>
    </row>
    <row r="652" spans="1:56" ht="13.5">
      <c r="A652" s="177">
        <f>+' (1) Cap Res.2009-2010'!BH652</f>
        <v>39702</v>
      </c>
      <c r="B652" s="42">
        <f>+' (1) Cap Res.2009-2010'!B652</f>
        <v>0</v>
      </c>
      <c r="C652" s="42">
        <f>+' (1) Cap Res.2009-2010'!C652</f>
        <v>0</v>
      </c>
      <c r="D652" s="42">
        <f>+' (1) Cap Res.2009-2010'!D652</f>
        <v>0</v>
      </c>
      <c r="E652" s="42">
        <f>+' (1) Cap Res.2009-2010'!E652</f>
        <v>0</v>
      </c>
      <c r="F652" s="42">
        <f>+' (1) Cap Res.2009-2010'!F652</f>
        <v>0</v>
      </c>
      <c r="G652" s="42">
        <f>+' (1) Cap Res.2009-2010'!G652</f>
        <v>0</v>
      </c>
      <c r="H652" s="42">
        <f>+' (1) Cap Res.2009-2010'!H652</f>
        <v>0</v>
      </c>
      <c r="I652" s="42">
        <f>+' (1) Cap Res.2009-2010'!I652</f>
        <v>0</v>
      </c>
      <c r="J652" s="42">
        <f>+' (1) Cap Res.2009-2010'!J652</f>
        <v>0</v>
      </c>
      <c r="K652" s="42">
        <f>+' (1) Cap Res.2009-2010'!K652</f>
        <v>0</v>
      </c>
      <c r="L652" s="42">
        <f>+' (1) Cap Res.2009-2010'!L652</f>
        <v>0</v>
      </c>
      <c r="M652" s="42">
        <f>+' (1) Cap Res.2009-2010'!M652</f>
        <v>0</v>
      </c>
      <c r="N652" s="42">
        <f>+' (1) Cap Res.2009-2010'!N652</f>
        <v>0</v>
      </c>
      <c r="O652" s="42">
        <f>+' (1) Cap Res.2009-2010'!O652</f>
        <v>0</v>
      </c>
      <c r="P652" s="42">
        <f>+' (1) Cap Res.2009-2010'!P652</f>
        <v>0</v>
      </c>
      <c r="Q652" s="42">
        <f>+' (1) Cap Res.2009-2010'!Q652</f>
        <v>0</v>
      </c>
      <c r="R652" s="42">
        <f>+' (1) Cap Res.2009-2010'!R652</f>
        <v>0</v>
      </c>
      <c r="S652" s="42">
        <f>+' (1) Cap Res.2009-2010'!S652</f>
        <v>0</v>
      </c>
      <c r="T652" s="42">
        <f>+' (1) Cap Res.2009-2010'!T652</f>
        <v>0</v>
      </c>
      <c r="U652" s="42">
        <f>+' (1) Cap Res.2009-2010'!U652</f>
        <v>0</v>
      </c>
      <c r="V652" s="42">
        <f>+' (1) Cap Res.2009-2010'!V652</f>
        <v>0</v>
      </c>
      <c r="W652" s="42">
        <f>+' (1) Cap Res.2009-2010'!W652</f>
        <v>0</v>
      </c>
      <c r="X652" s="42">
        <f>+' (1) Cap Res.2009-2010'!X652</f>
        <v>0</v>
      </c>
      <c r="Y652" s="42">
        <f>+' (1) Cap Res.2009-2010'!Y652</f>
        <v>0</v>
      </c>
      <c r="Z652" s="42">
        <f>+' (1) Cap Res.2009-2010'!Z652</f>
        <v>0</v>
      </c>
      <c r="AA652" s="42">
        <f>+' (1) Cap Res.2009-2010'!AA652</f>
        <v>0</v>
      </c>
      <c r="AB652" s="42">
        <f>+' (1) Cap Res.2009-2010'!AB652</f>
        <v>0</v>
      </c>
      <c r="AC652" s="42">
        <f>+' (1) Cap Res.2009-2010'!AC652</f>
        <v>0</v>
      </c>
      <c r="AD652" s="42">
        <f>+' (1) Cap Res.2009-2010'!AD652</f>
        <v>0</v>
      </c>
      <c r="AE652" s="42">
        <f>+' (1) Cap Res.2009-2010'!AE652</f>
        <v>0</v>
      </c>
      <c r="AF652" s="42">
        <f>+' (1) Cap Res.2009-2010'!AF652</f>
        <v>0</v>
      </c>
      <c r="AG652" s="42">
        <f>+' (1) Cap Res.2009-2010'!AG652</f>
        <v>0</v>
      </c>
      <c r="AH652" s="42">
        <f>+' (1) Cap Res.2009-2010'!AH652</f>
        <v>0</v>
      </c>
      <c r="AI652" s="42">
        <f>+' (1) Cap Res.2009-2010'!AI652</f>
        <v>0</v>
      </c>
      <c r="AJ652" s="42">
        <f>+' (1) Cap Res.2009-2010'!AJ652</f>
        <v>0</v>
      </c>
      <c r="AK652" s="42">
        <f>+' (1) Cap Res.2009-2010'!AK652</f>
        <v>0</v>
      </c>
      <c r="AL652" s="42">
        <f>+' (1) Cap Res.2009-2010'!AL652</f>
        <v>0</v>
      </c>
      <c r="AM652" s="42">
        <f>+' (1) Cap Res.2009-2010'!AM652</f>
        <v>0</v>
      </c>
      <c r="AN652" s="42">
        <f>+' (1) Cap Res.2009-2010'!AN652</f>
        <v>0</v>
      </c>
      <c r="AO652" s="42">
        <f>+' (1) Cap Res.2009-2010'!AO652</f>
        <v>0</v>
      </c>
      <c r="AP652" s="42">
        <f>+' (1) Cap Res.2009-2010'!AP652</f>
        <v>0</v>
      </c>
      <c r="AQ652" s="42">
        <f>+' (1) Cap Res.2009-2010'!AQ652</f>
        <v>0</v>
      </c>
      <c r="AR652" s="42">
        <f>+' (1) Cap Res.2009-2010'!AR652</f>
        <v>0</v>
      </c>
      <c r="AS652" s="42">
        <f>+' (1) Cap Res.2009-2010'!AS652</f>
        <v>0</v>
      </c>
      <c r="AT652" s="42">
        <f>+' (1) Cap Res.2009-2010'!AT652</f>
        <v>0</v>
      </c>
      <c r="AU652" s="42">
        <f>+' (1) Cap Res.2009-2010'!AU652</f>
        <v>0</v>
      </c>
      <c r="AV652" s="42">
        <f>+' (1) Cap Res.2009-2010'!AV652</f>
        <v>0</v>
      </c>
      <c r="AW652" s="42">
        <f>+' (1) Cap Res.2009-2010'!AW652</f>
        <v>0</v>
      </c>
      <c r="AX652" s="42">
        <f>+' (1) Cap Res.2009-2010'!AX652</f>
        <v>0</v>
      </c>
      <c r="AY652" s="42">
        <f>+' (1) Cap Res.2009-2010'!AY652</f>
        <v>0</v>
      </c>
      <c r="AZ652" s="42">
        <f>+' (1) Cap Res.2009-2010'!AZ652</f>
        <v>0</v>
      </c>
      <c r="BA652" s="42">
        <f>+' (1) Cap Res.2009-2010'!BA652</f>
        <v>0</v>
      </c>
      <c r="BB652" s="42">
        <f>+' (1) Cap Res.2009-2010'!BB652</f>
        <v>0</v>
      </c>
      <c r="BC652" s="42">
        <f>+' (1) Cap Res.2009-2010'!BC652</f>
        <v>0</v>
      </c>
      <c r="BD652" s="42">
        <f>+' (1) Cap Res.2009-2010'!BD652</f>
        <v>-705</v>
      </c>
    </row>
    <row r="653" spans="1:56" ht="13.5">
      <c r="A653" s="177">
        <f>+' (1) Cap Res.2009-2010'!BH653</f>
        <v>39702</v>
      </c>
      <c r="B653" s="42">
        <f>+' (1) Cap Res.2009-2010'!B653</f>
        <v>0</v>
      </c>
      <c r="C653" s="42">
        <f>+' (1) Cap Res.2009-2010'!C653</f>
        <v>0</v>
      </c>
      <c r="D653" s="42">
        <f>+' (1) Cap Res.2009-2010'!D653</f>
        <v>0</v>
      </c>
      <c r="E653" s="42">
        <f>+' (1) Cap Res.2009-2010'!E653</f>
        <v>0</v>
      </c>
      <c r="F653" s="42">
        <f>+' (1) Cap Res.2009-2010'!F653</f>
        <v>0</v>
      </c>
      <c r="G653" s="42">
        <f>+' (1) Cap Res.2009-2010'!G653</f>
        <v>0</v>
      </c>
      <c r="H653" s="42">
        <f>+' (1) Cap Res.2009-2010'!H653</f>
        <v>0</v>
      </c>
      <c r="I653" s="42">
        <f>+' (1) Cap Res.2009-2010'!I653</f>
        <v>0</v>
      </c>
      <c r="J653" s="42">
        <f>+' (1) Cap Res.2009-2010'!J653</f>
        <v>0</v>
      </c>
      <c r="K653" s="42">
        <f>+' (1) Cap Res.2009-2010'!K653</f>
        <v>0</v>
      </c>
      <c r="L653" s="42">
        <f>+' (1) Cap Res.2009-2010'!L653</f>
        <v>0</v>
      </c>
      <c r="M653" s="42">
        <f>+' (1) Cap Res.2009-2010'!M653</f>
        <v>0</v>
      </c>
      <c r="N653" s="42">
        <f>+' (1) Cap Res.2009-2010'!N653</f>
        <v>0</v>
      </c>
      <c r="O653" s="42">
        <f>+' (1) Cap Res.2009-2010'!O653</f>
        <v>0</v>
      </c>
      <c r="P653" s="42">
        <f>+' (1) Cap Res.2009-2010'!P653</f>
        <v>0</v>
      </c>
      <c r="Q653" s="42">
        <f>+' (1) Cap Res.2009-2010'!Q653</f>
        <v>0</v>
      </c>
      <c r="R653" s="42">
        <f>+' (1) Cap Res.2009-2010'!R653</f>
        <v>0</v>
      </c>
      <c r="S653" s="42">
        <f>+' (1) Cap Res.2009-2010'!S653</f>
        <v>0</v>
      </c>
      <c r="T653" s="42">
        <f>+' (1) Cap Res.2009-2010'!T653</f>
        <v>0</v>
      </c>
      <c r="U653" s="42">
        <f>+' (1) Cap Res.2009-2010'!U653</f>
        <v>0</v>
      </c>
      <c r="V653" s="42">
        <f>+' (1) Cap Res.2009-2010'!V653</f>
        <v>0</v>
      </c>
      <c r="W653" s="42">
        <f>+' (1) Cap Res.2009-2010'!W653</f>
        <v>0</v>
      </c>
      <c r="X653" s="42">
        <f>+' (1) Cap Res.2009-2010'!X653</f>
        <v>0</v>
      </c>
      <c r="Y653" s="42">
        <f>+' (1) Cap Res.2009-2010'!Y653</f>
        <v>0</v>
      </c>
      <c r="Z653" s="42">
        <f>+' (1) Cap Res.2009-2010'!Z653</f>
        <v>0</v>
      </c>
      <c r="AA653" s="42">
        <f>+' (1) Cap Res.2009-2010'!AA653</f>
        <v>0</v>
      </c>
      <c r="AB653" s="42">
        <f>+' (1) Cap Res.2009-2010'!AB653</f>
        <v>0</v>
      </c>
      <c r="AC653" s="42">
        <f>+' (1) Cap Res.2009-2010'!AC653</f>
        <v>0</v>
      </c>
      <c r="AD653" s="42">
        <f>+' (1) Cap Res.2009-2010'!AD653</f>
        <v>0</v>
      </c>
      <c r="AE653" s="42">
        <f>+' (1) Cap Res.2009-2010'!AE653</f>
        <v>0</v>
      </c>
      <c r="AF653" s="42">
        <f>+' (1) Cap Res.2009-2010'!AF653</f>
        <v>0</v>
      </c>
      <c r="AG653" s="42">
        <f>+' (1) Cap Res.2009-2010'!AG653</f>
        <v>0</v>
      </c>
      <c r="AH653" s="42">
        <f>+' (1) Cap Res.2009-2010'!AH653</f>
        <v>0</v>
      </c>
      <c r="AI653" s="42">
        <f>+' (1) Cap Res.2009-2010'!AI653</f>
        <v>0</v>
      </c>
      <c r="AJ653" s="42">
        <f>+' (1) Cap Res.2009-2010'!AJ653</f>
        <v>0</v>
      </c>
      <c r="AK653" s="42">
        <f>+' (1) Cap Res.2009-2010'!AK653</f>
        <v>0</v>
      </c>
      <c r="AL653" s="42">
        <f>+' (1) Cap Res.2009-2010'!AL653</f>
        <v>0</v>
      </c>
      <c r="AM653" s="42">
        <f>+' (1) Cap Res.2009-2010'!AM653</f>
        <v>0</v>
      </c>
      <c r="AN653" s="42">
        <f>+' (1) Cap Res.2009-2010'!AN653</f>
        <v>0</v>
      </c>
      <c r="AO653" s="42">
        <f>+' (1) Cap Res.2009-2010'!AO653</f>
        <v>-151.19999999999999</v>
      </c>
      <c r="AP653" s="42">
        <f>+' (1) Cap Res.2009-2010'!AP653</f>
        <v>0</v>
      </c>
      <c r="AQ653" s="42">
        <f>+' (1) Cap Res.2009-2010'!AQ653</f>
        <v>0</v>
      </c>
      <c r="AR653" s="42">
        <f>+' (1) Cap Res.2009-2010'!AR653</f>
        <v>0</v>
      </c>
      <c r="AS653" s="42">
        <f>+' (1) Cap Res.2009-2010'!AS653</f>
        <v>0</v>
      </c>
      <c r="AT653" s="42">
        <f>+' (1) Cap Res.2009-2010'!AT653</f>
        <v>0</v>
      </c>
      <c r="AU653" s="42">
        <f>+' (1) Cap Res.2009-2010'!AU653</f>
        <v>0</v>
      </c>
      <c r="AV653" s="42">
        <f>+' (1) Cap Res.2009-2010'!AV653</f>
        <v>0</v>
      </c>
      <c r="AW653" s="42">
        <f>+' (1) Cap Res.2009-2010'!AW653</f>
        <v>0</v>
      </c>
      <c r="AX653" s="42">
        <f>+' (1) Cap Res.2009-2010'!AX653</f>
        <v>0</v>
      </c>
      <c r="AY653" s="42">
        <f>+' (1) Cap Res.2009-2010'!AY653</f>
        <v>0</v>
      </c>
      <c r="AZ653" s="42">
        <f>+' (1) Cap Res.2009-2010'!AZ653</f>
        <v>0</v>
      </c>
      <c r="BA653" s="42">
        <f>+' (1) Cap Res.2009-2010'!BA653</f>
        <v>0</v>
      </c>
      <c r="BB653" s="42">
        <f>+' (1) Cap Res.2009-2010'!BB653</f>
        <v>0</v>
      </c>
      <c r="BC653" s="42">
        <f>+' (1) Cap Res.2009-2010'!BC653</f>
        <v>0</v>
      </c>
      <c r="BD653" s="42">
        <f>+' (1) Cap Res.2009-2010'!BD653</f>
        <v>0</v>
      </c>
    </row>
    <row r="654" spans="1:56" ht="13.5">
      <c r="A654" s="177">
        <f>+' (1) Cap Res.2009-2010'!BH654</f>
        <v>39702</v>
      </c>
      <c r="B654" s="42">
        <f>+' (1) Cap Res.2009-2010'!B654</f>
        <v>0</v>
      </c>
      <c r="C654" s="42">
        <f>+' (1) Cap Res.2009-2010'!C654</f>
        <v>0</v>
      </c>
      <c r="D654" s="42">
        <f>+' (1) Cap Res.2009-2010'!D654</f>
        <v>0</v>
      </c>
      <c r="E654" s="42">
        <f>+' (1) Cap Res.2009-2010'!E654</f>
        <v>0</v>
      </c>
      <c r="F654" s="42">
        <f>+' (1) Cap Res.2009-2010'!F654</f>
        <v>0</v>
      </c>
      <c r="G654" s="42">
        <f>+' (1) Cap Res.2009-2010'!G654</f>
        <v>0</v>
      </c>
      <c r="H654" s="42">
        <f>+' (1) Cap Res.2009-2010'!H654</f>
        <v>0</v>
      </c>
      <c r="I654" s="42">
        <f>+' (1) Cap Res.2009-2010'!I654</f>
        <v>0</v>
      </c>
      <c r="J654" s="42">
        <f>+' (1) Cap Res.2009-2010'!J654</f>
        <v>0</v>
      </c>
      <c r="K654" s="42">
        <f>+' (1) Cap Res.2009-2010'!K654</f>
        <v>0</v>
      </c>
      <c r="L654" s="42">
        <f>+' (1) Cap Res.2009-2010'!L654</f>
        <v>0</v>
      </c>
      <c r="M654" s="42">
        <f>+' (1) Cap Res.2009-2010'!M654</f>
        <v>0</v>
      </c>
      <c r="N654" s="42">
        <f>+' (1) Cap Res.2009-2010'!N654</f>
        <v>0</v>
      </c>
      <c r="O654" s="42">
        <f>+' (1) Cap Res.2009-2010'!O654</f>
        <v>0</v>
      </c>
      <c r="P654" s="42">
        <f>+' (1) Cap Res.2009-2010'!P654</f>
        <v>0</v>
      </c>
      <c r="Q654" s="42">
        <f>+' (1) Cap Res.2009-2010'!Q654</f>
        <v>0</v>
      </c>
      <c r="R654" s="42">
        <f>+' (1) Cap Res.2009-2010'!R654</f>
        <v>0</v>
      </c>
      <c r="S654" s="42">
        <f>+' (1) Cap Res.2009-2010'!S654</f>
        <v>0</v>
      </c>
      <c r="T654" s="42">
        <f>+' (1) Cap Res.2009-2010'!T654</f>
        <v>0</v>
      </c>
      <c r="U654" s="42">
        <f>+' (1) Cap Res.2009-2010'!U654</f>
        <v>0</v>
      </c>
      <c r="V654" s="42">
        <f>+' (1) Cap Res.2009-2010'!V654</f>
        <v>0</v>
      </c>
      <c r="W654" s="42">
        <f>+' (1) Cap Res.2009-2010'!W654</f>
        <v>0</v>
      </c>
      <c r="X654" s="42">
        <f>+' (1) Cap Res.2009-2010'!X654</f>
        <v>0</v>
      </c>
      <c r="Y654" s="42">
        <f>+' (1) Cap Res.2009-2010'!Y654</f>
        <v>0</v>
      </c>
      <c r="Z654" s="42">
        <f>+' (1) Cap Res.2009-2010'!Z654</f>
        <v>0</v>
      </c>
      <c r="AA654" s="42">
        <f>+' (1) Cap Res.2009-2010'!AA654</f>
        <v>0</v>
      </c>
      <c r="AB654" s="42">
        <f>+' (1) Cap Res.2009-2010'!AB654</f>
        <v>0</v>
      </c>
      <c r="AC654" s="42">
        <f>+' (1) Cap Res.2009-2010'!AC654</f>
        <v>0</v>
      </c>
      <c r="AD654" s="42">
        <f>+' (1) Cap Res.2009-2010'!AD654</f>
        <v>0</v>
      </c>
      <c r="AE654" s="42">
        <f>+' (1) Cap Res.2009-2010'!AE654</f>
        <v>0</v>
      </c>
      <c r="AF654" s="42">
        <f>+' (1) Cap Res.2009-2010'!AF654</f>
        <v>0</v>
      </c>
      <c r="AG654" s="42">
        <f>+' (1) Cap Res.2009-2010'!AG654</f>
        <v>0</v>
      </c>
      <c r="AH654" s="42">
        <f>+' (1) Cap Res.2009-2010'!AH654</f>
        <v>0</v>
      </c>
      <c r="AI654" s="42">
        <f>+' (1) Cap Res.2009-2010'!AI654</f>
        <v>0</v>
      </c>
      <c r="AJ654" s="42">
        <f>+' (1) Cap Res.2009-2010'!AJ654</f>
        <v>0</v>
      </c>
      <c r="AK654" s="42">
        <f>+' (1) Cap Res.2009-2010'!AK654</f>
        <v>0</v>
      </c>
      <c r="AL654" s="42">
        <f>+' (1) Cap Res.2009-2010'!AL654</f>
        <v>0</v>
      </c>
      <c r="AM654" s="42">
        <f>+' (1) Cap Res.2009-2010'!AM654</f>
        <v>0</v>
      </c>
      <c r="AN654" s="42">
        <f>+' (1) Cap Res.2009-2010'!AN654</f>
        <v>0</v>
      </c>
      <c r="AO654" s="42">
        <f>+' (1) Cap Res.2009-2010'!AO654</f>
        <v>0</v>
      </c>
      <c r="AP654" s="42">
        <f>+' (1) Cap Res.2009-2010'!AP654</f>
        <v>0</v>
      </c>
      <c r="AQ654" s="42">
        <f>+' (1) Cap Res.2009-2010'!AQ654</f>
        <v>0</v>
      </c>
      <c r="AR654" s="42">
        <f>+' (1) Cap Res.2009-2010'!AR654</f>
        <v>0</v>
      </c>
      <c r="AS654" s="42">
        <f>+' (1) Cap Res.2009-2010'!AS654</f>
        <v>0</v>
      </c>
      <c r="AT654" s="42">
        <f>+' (1) Cap Res.2009-2010'!AT654</f>
        <v>0</v>
      </c>
      <c r="AU654" s="42">
        <f>+' (1) Cap Res.2009-2010'!AU654</f>
        <v>0</v>
      </c>
      <c r="AV654" s="42">
        <f>+' (1) Cap Res.2009-2010'!AV654</f>
        <v>0</v>
      </c>
      <c r="AW654" s="42">
        <f>+' (1) Cap Res.2009-2010'!AW654</f>
        <v>0</v>
      </c>
      <c r="AX654" s="42">
        <f>+' (1) Cap Res.2009-2010'!AX654</f>
        <v>0</v>
      </c>
      <c r="AY654" s="42">
        <f>+' (1) Cap Res.2009-2010'!AY654</f>
        <v>0</v>
      </c>
      <c r="AZ654" s="42">
        <f>+' (1) Cap Res.2009-2010'!AZ654</f>
        <v>0</v>
      </c>
      <c r="BA654" s="42">
        <f>+' (1) Cap Res.2009-2010'!BA654</f>
        <v>0</v>
      </c>
      <c r="BB654" s="42">
        <f>+' (1) Cap Res.2009-2010'!BB654</f>
        <v>0</v>
      </c>
      <c r="BC654" s="42">
        <f>+' (1) Cap Res.2009-2010'!BC654</f>
        <v>0</v>
      </c>
      <c r="BD654" s="42">
        <f>+' (1) Cap Res.2009-2010'!BD654</f>
        <v>-6970</v>
      </c>
    </row>
    <row r="655" spans="1:56" ht="13.5">
      <c r="A655" s="177">
        <f>+' (1) Cap Res.2009-2010'!BH655</f>
        <v>39702</v>
      </c>
      <c r="B655" s="42">
        <f>+' (1) Cap Res.2009-2010'!B655</f>
        <v>0</v>
      </c>
      <c r="C655" s="42">
        <f>+' (1) Cap Res.2009-2010'!C655</f>
        <v>0</v>
      </c>
      <c r="D655" s="42">
        <f>+' (1) Cap Res.2009-2010'!D655</f>
        <v>0</v>
      </c>
      <c r="E655" s="42">
        <f>+' (1) Cap Res.2009-2010'!E655</f>
        <v>0</v>
      </c>
      <c r="F655" s="42">
        <f>+' (1) Cap Res.2009-2010'!F655</f>
        <v>0</v>
      </c>
      <c r="G655" s="42">
        <f>+' (1) Cap Res.2009-2010'!G655</f>
        <v>0</v>
      </c>
      <c r="H655" s="42">
        <f>+' (1) Cap Res.2009-2010'!H655</f>
        <v>0</v>
      </c>
      <c r="I655" s="42">
        <f>+' (1) Cap Res.2009-2010'!I655</f>
        <v>0</v>
      </c>
      <c r="J655" s="42">
        <f>+' (1) Cap Res.2009-2010'!J655</f>
        <v>0</v>
      </c>
      <c r="K655" s="42">
        <f>+' (1) Cap Res.2009-2010'!K655</f>
        <v>0</v>
      </c>
      <c r="L655" s="42">
        <f>+' (1) Cap Res.2009-2010'!L655</f>
        <v>0</v>
      </c>
      <c r="M655" s="42">
        <f>+' (1) Cap Res.2009-2010'!M655</f>
        <v>0</v>
      </c>
      <c r="N655" s="42">
        <f>+' (1) Cap Res.2009-2010'!N655</f>
        <v>0</v>
      </c>
      <c r="O655" s="42">
        <f>+' (1) Cap Res.2009-2010'!O655</f>
        <v>0</v>
      </c>
      <c r="P655" s="42">
        <f>+' (1) Cap Res.2009-2010'!P655</f>
        <v>0</v>
      </c>
      <c r="Q655" s="42">
        <f>+' (1) Cap Res.2009-2010'!Q655</f>
        <v>0</v>
      </c>
      <c r="R655" s="42">
        <f>+' (1) Cap Res.2009-2010'!R655</f>
        <v>0</v>
      </c>
      <c r="S655" s="42">
        <f>+' (1) Cap Res.2009-2010'!S655</f>
        <v>0</v>
      </c>
      <c r="T655" s="42">
        <f>+' (1) Cap Res.2009-2010'!T655</f>
        <v>0</v>
      </c>
      <c r="U655" s="42">
        <f>+' (1) Cap Res.2009-2010'!U655</f>
        <v>0</v>
      </c>
      <c r="V655" s="42">
        <f>+' (1) Cap Res.2009-2010'!V655</f>
        <v>0</v>
      </c>
      <c r="W655" s="42">
        <f>+' (1) Cap Res.2009-2010'!W655</f>
        <v>0</v>
      </c>
      <c r="X655" s="42">
        <f>+' (1) Cap Res.2009-2010'!X655</f>
        <v>0</v>
      </c>
      <c r="Y655" s="42">
        <f>+' (1) Cap Res.2009-2010'!Y655</f>
        <v>0</v>
      </c>
      <c r="Z655" s="42">
        <f>+' (1) Cap Res.2009-2010'!Z655</f>
        <v>0</v>
      </c>
      <c r="AA655" s="42">
        <f>+' (1) Cap Res.2009-2010'!AA655</f>
        <v>0</v>
      </c>
      <c r="AB655" s="42">
        <f>+' (1) Cap Res.2009-2010'!AB655</f>
        <v>0</v>
      </c>
      <c r="AC655" s="42">
        <f>+' (1) Cap Res.2009-2010'!AC655</f>
        <v>0</v>
      </c>
      <c r="AD655" s="42">
        <f>+' (1) Cap Res.2009-2010'!AD655</f>
        <v>0</v>
      </c>
      <c r="AE655" s="42">
        <f>+' (1) Cap Res.2009-2010'!AE655</f>
        <v>0</v>
      </c>
      <c r="AF655" s="42">
        <f>+' (1) Cap Res.2009-2010'!AF655</f>
        <v>0</v>
      </c>
      <c r="AG655" s="42">
        <f>+' (1) Cap Res.2009-2010'!AG655</f>
        <v>0</v>
      </c>
      <c r="AH655" s="42">
        <f>+' (1) Cap Res.2009-2010'!AH655</f>
        <v>0</v>
      </c>
      <c r="AI655" s="42">
        <f>+' (1) Cap Res.2009-2010'!AI655</f>
        <v>0</v>
      </c>
      <c r="AJ655" s="42">
        <f>+' (1) Cap Res.2009-2010'!AJ655</f>
        <v>0</v>
      </c>
      <c r="AK655" s="42">
        <f>+' (1) Cap Res.2009-2010'!AK655</f>
        <v>0</v>
      </c>
      <c r="AL655" s="42">
        <f>+' (1) Cap Res.2009-2010'!AL655</f>
        <v>0</v>
      </c>
      <c r="AM655" s="42">
        <f>+' (1) Cap Res.2009-2010'!AM655</f>
        <v>0</v>
      </c>
      <c r="AN655" s="42">
        <f>+' (1) Cap Res.2009-2010'!AN655</f>
        <v>0</v>
      </c>
      <c r="AO655" s="42">
        <f>+' (1) Cap Res.2009-2010'!AO655</f>
        <v>-75206.66</v>
      </c>
      <c r="AP655" s="42">
        <f>+' (1) Cap Res.2009-2010'!AP655</f>
        <v>0</v>
      </c>
      <c r="AQ655" s="42">
        <f>+' (1) Cap Res.2009-2010'!AQ655</f>
        <v>0</v>
      </c>
      <c r="AR655" s="42">
        <f>+' (1) Cap Res.2009-2010'!AR655</f>
        <v>0</v>
      </c>
      <c r="AS655" s="42">
        <f>+' (1) Cap Res.2009-2010'!AS655</f>
        <v>0</v>
      </c>
      <c r="AT655" s="42">
        <f>+' (1) Cap Res.2009-2010'!AT655</f>
        <v>0</v>
      </c>
      <c r="AU655" s="42">
        <f>+' (1) Cap Res.2009-2010'!AU655</f>
        <v>0</v>
      </c>
      <c r="AV655" s="42">
        <f>+' (1) Cap Res.2009-2010'!AV655</f>
        <v>0</v>
      </c>
      <c r="AW655" s="42">
        <f>+' (1) Cap Res.2009-2010'!AW655</f>
        <v>0</v>
      </c>
      <c r="AX655" s="42">
        <f>+' (1) Cap Res.2009-2010'!AX655</f>
        <v>0</v>
      </c>
      <c r="AY655" s="42">
        <f>+' (1) Cap Res.2009-2010'!AY655</f>
        <v>0</v>
      </c>
      <c r="AZ655" s="42">
        <f>+' (1) Cap Res.2009-2010'!AZ655</f>
        <v>0</v>
      </c>
      <c r="BA655" s="42">
        <f>+' (1) Cap Res.2009-2010'!BA655</f>
        <v>0</v>
      </c>
      <c r="BB655" s="42">
        <f>+' (1) Cap Res.2009-2010'!BB655</f>
        <v>0</v>
      </c>
      <c r="BC655" s="42">
        <f>+' (1) Cap Res.2009-2010'!BC655</f>
        <v>0</v>
      </c>
      <c r="BD655" s="42">
        <f>+' (1) Cap Res.2009-2010'!BD655</f>
        <v>0</v>
      </c>
    </row>
    <row r="656" spans="1:56" ht="14.25" thickBot="1">
      <c r="A656" s="177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176"/>
      <c r="N656" s="176"/>
      <c r="O656" s="176"/>
      <c r="P656" s="176"/>
      <c r="Q656" s="176"/>
      <c r="R656" s="176"/>
      <c r="S656" s="176"/>
      <c r="T656" s="42"/>
      <c r="U656" s="176"/>
      <c r="V656" s="176"/>
      <c r="W656" s="176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  <c r="AH656" s="42"/>
      <c r="AI656" s="42"/>
      <c r="AJ656" s="42"/>
      <c r="AK656" s="42"/>
      <c r="AL656" s="42"/>
      <c r="AM656" s="42"/>
      <c r="AN656" s="42"/>
      <c r="AO656" s="42"/>
      <c r="AP656" s="42"/>
      <c r="AQ656" s="42"/>
      <c r="AR656" s="42"/>
      <c r="AS656" s="42"/>
      <c r="AT656" s="42"/>
      <c r="AU656" s="42"/>
      <c r="AV656" s="42"/>
      <c r="AW656" s="42"/>
      <c r="AX656" s="42"/>
      <c r="AY656" s="42"/>
      <c r="AZ656" s="42"/>
      <c r="BA656" s="42"/>
      <c r="BB656" s="42"/>
      <c r="BC656" s="42"/>
      <c r="BD656" s="42"/>
    </row>
    <row r="657" spans="1:56" ht="14.25" thickBot="1">
      <c r="A657" s="39" t="s">
        <v>75</v>
      </c>
      <c r="B657" s="152">
        <f t="shared" ref="B657:I657" si="0">SUM(B11:B211)</f>
        <v>5.4569682106375694E-12</v>
      </c>
      <c r="C657" s="152">
        <f t="shared" si="0"/>
        <v>7.2759576141834259E-12</v>
      </c>
      <c r="D657" s="152">
        <f t="shared" si="0"/>
        <v>0</v>
      </c>
      <c r="E657" s="152">
        <f t="shared" si="0"/>
        <v>0</v>
      </c>
      <c r="F657" s="152">
        <f t="shared" si="0"/>
        <v>4.5474735088646412E-13</v>
      </c>
      <c r="G657" s="152">
        <f t="shared" si="0"/>
        <v>0</v>
      </c>
      <c r="H657" s="152">
        <f t="shared" si="0"/>
        <v>0</v>
      </c>
      <c r="I657" s="152">
        <f t="shared" si="0"/>
        <v>0</v>
      </c>
      <c r="J657" s="152">
        <f t="shared" ref="J657:R657" si="1">SUM(J11:J329)</f>
        <v>0</v>
      </c>
      <c r="K657" s="152">
        <f t="shared" si="1"/>
        <v>0</v>
      </c>
      <c r="L657" s="152">
        <f t="shared" si="1"/>
        <v>0</v>
      </c>
      <c r="M657" s="152">
        <f t="shared" si="1"/>
        <v>-1.4551915228366852E-11</v>
      </c>
      <c r="N657" s="152">
        <f t="shared" si="1"/>
        <v>0</v>
      </c>
      <c r="O657" s="152">
        <f t="shared" si="1"/>
        <v>4.2973624658770859E-11</v>
      </c>
      <c r="P657" s="152">
        <f t="shared" si="1"/>
        <v>-1.8189894035458565E-11</v>
      </c>
      <c r="Q657" s="152">
        <f t="shared" si="1"/>
        <v>0</v>
      </c>
      <c r="R657" s="152">
        <f t="shared" si="1"/>
        <v>5.4001247917767614E-13</v>
      </c>
      <c r="S657" s="152">
        <f t="shared" ref="S657:BD657" si="2">SUM(S11:S656)</f>
        <v>-9.0949470177292824E-13</v>
      </c>
      <c r="T657" s="152">
        <f t="shared" si="2"/>
        <v>0</v>
      </c>
      <c r="U657" s="152">
        <f t="shared" si="2"/>
        <v>-2.1827872842550278E-11</v>
      </c>
      <c r="V657" s="152">
        <f t="shared" si="2"/>
        <v>0</v>
      </c>
      <c r="W657" s="152">
        <f t="shared" si="2"/>
        <v>-7.2759576141834259E-12</v>
      </c>
      <c r="X657" s="152">
        <f t="shared" si="2"/>
        <v>5.4569682106375694E-12</v>
      </c>
      <c r="Y657" s="152">
        <f t="shared" si="2"/>
        <v>-7.2759576141834259E-12</v>
      </c>
      <c r="Z657" s="152">
        <f t="shared" si="2"/>
        <v>0</v>
      </c>
      <c r="AA657" s="152">
        <f t="shared" si="2"/>
        <v>0</v>
      </c>
      <c r="AB657" s="152">
        <f t="shared" si="2"/>
        <v>0</v>
      </c>
      <c r="AC657" s="152">
        <f t="shared" si="2"/>
        <v>0</v>
      </c>
      <c r="AD657" s="152">
        <f t="shared" si="2"/>
        <v>0</v>
      </c>
      <c r="AE657" s="152">
        <f t="shared" si="2"/>
        <v>2.1827872842550278E-11</v>
      </c>
      <c r="AF657" s="152">
        <f t="shared" si="2"/>
        <v>-2.7284841053187847E-12</v>
      </c>
      <c r="AG657" s="152">
        <f t="shared" si="2"/>
        <v>0</v>
      </c>
      <c r="AH657" s="152">
        <f t="shared" si="2"/>
        <v>7.2759576141834259E-12</v>
      </c>
      <c r="AI657" s="152">
        <f t="shared" si="2"/>
        <v>3.637978807091713E-12</v>
      </c>
      <c r="AJ657" s="152">
        <f t="shared" si="2"/>
        <v>4.5474735088646412E-13</v>
      </c>
      <c r="AK657" s="152">
        <f t="shared" si="2"/>
        <v>0</v>
      </c>
      <c r="AL657" s="152">
        <f t="shared" si="2"/>
        <v>0</v>
      </c>
      <c r="AM657" s="152">
        <f t="shared" si="2"/>
        <v>0</v>
      </c>
      <c r="AN657" s="152">
        <f t="shared" si="2"/>
        <v>0</v>
      </c>
      <c r="AO657" s="152">
        <f t="shared" si="2"/>
        <v>0</v>
      </c>
      <c r="AP657" s="152">
        <f t="shared" si="2"/>
        <v>1.8189894035458565E-12</v>
      </c>
      <c r="AQ657" s="152">
        <f t="shared" si="2"/>
        <v>0</v>
      </c>
      <c r="AR657" s="152">
        <f t="shared" si="2"/>
        <v>0</v>
      </c>
      <c r="AS657" s="152">
        <f t="shared" si="2"/>
        <v>-9.0949470177292824E-13</v>
      </c>
      <c r="AT657" s="152">
        <f t="shared" si="2"/>
        <v>0</v>
      </c>
      <c r="AU657" s="152">
        <f t="shared" si="2"/>
        <v>0</v>
      </c>
      <c r="AV657" s="152">
        <f t="shared" si="2"/>
        <v>7.2759576141834259E-12</v>
      </c>
      <c r="AW657" s="152">
        <f t="shared" si="2"/>
        <v>0</v>
      </c>
      <c r="AX657" s="152">
        <f t="shared" si="2"/>
        <v>0</v>
      </c>
      <c r="AY657" s="152">
        <f t="shared" si="2"/>
        <v>-3.637978807091713E-11</v>
      </c>
      <c r="AZ657" s="152">
        <f t="shared" si="2"/>
        <v>21022.249999999993</v>
      </c>
      <c r="BA657" s="152">
        <f t="shared" si="2"/>
        <v>0</v>
      </c>
      <c r="BB657" s="152">
        <f t="shared" si="2"/>
        <v>0</v>
      </c>
      <c r="BC657" s="152">
        <f t="shared" si="2"/>
        <v>1.8189894035458565E-12</v>
      </c>
      <c r="BD657" s="152">
        <f t="shared" si="2"/>
        <v>0</v>
      </c>
    </row>
    <row r="658" spans="1:56" ht="13.5">
      <c r="A658" s="156" t="s">
        <v>117</v>
      </c>
      <c r="B658" s="154">
        <f>+B657-' (1) Cap Res.2009-2010'!B657</f>
        <v>5.4569682106375694E-12</v>
      </c>
      <c r="C658" s="154">
        <f>+C657-' (1) Cap Res.2009-2010'!C657</f>
        <v>7.2759576141834259E-12</v>
      </c>
      <c r="D658" s="154">
        <f>+D657-' (1) Cap Res.2009-2010'!D657</f>
        <v>0</v>
      </c>
      <c r="E658" s="154">
        <f>+E657-' (1) Cap Res.2009-2010'!E657</f>
        <v>0</v>
      </c>
      <c r="F658" s="154">
        <f>+F657-' (1) Cap Res.2009-2010'!F657</f>
        <v>4.5474735088646412E-13</v>
      </c>
      <c r="G658" s="154">
        <f>+G657-' (1) Cap Res.2009-2010'!G657</f>
        <v>0</v>
      </c>
      <c r="H658" s="154">
        <f>+H657-' (1) Cap Res.2009-2010'!H657</f>
        <v>0</v>
      </c>
      <c r="I658" s="154">
        <f>+I657-' (1) Cap Res.2009-2010'!I657</f>
        <v>0</v>
      </c>
      <c r="J658" s="154">
        <f>+J657-' (1) Cap Res.2009-2010'!J657</f>
        <v>0</v>
      </c>
      <c r="K658" s="154">
        <f>+K657-' (1) Cap Res.2009-2010'!K657</f>
        <v>0</v>
      </c>
      <c r="L658" s="154">
        <f>+L657-' (1) Cap Res.2009-2010'!L657</f>
        <v>0</v>
      </c>
      <c r="M658" s="154">
        <f>+M657-' (1) Cap Res.2009-2010'!M657</f>
        <v>-1.4551915228366852E-11</v>
      </c>
      <c r="N658" s="155" t="s">
        <v>137</v>
      </c>
      <c r="O658" s="154">
        <f>+O657-' (1) Cap Res.2009-2010'!O657</f>
        <v>0</v>
      </c>
      <c r="P658" s="154">
        <f>+P657-' (1) Cap Res.2009-2010'!P657</f>
        <v>0</v>
      </c>
      <c r="Q658" s="154">
        <f>+Q657-' (1) Cap Res.2009-2010'!Q657</f>
        <v>0</v>
      </c>
      <c r="R658" s="154">
        <f>+R657-' (1) Cap Res.2009-2010'!R657</f>
        <v>0</v>
      </c>
      <c r="S658" s="154">
        <f>+S657-' (1) Cap Res.2009-2010'!S657</f>
        <v>-9.0949470177292824E-13</v>
      </c>
      <c r="T658" s="154">
        <f>+T657-' (1) Cap Res.2009-2010'!T657</f>
        <v>0</v>
      </c>
      <c r="U658" s="154">
        <f>+U657-' (1) Cap Res.2009-2010'!U657</f>
        <v>0</v>
      </c>
      <c r="V658" s="154"/>
      <c r="W658" s="154"/>
      <c r="X658" s="154"/>
      <c r="Y658" s="154"/>
      <c r="Z658" s="154"/>
      <c r="AA658" s="154"/>
      <c r="AB658" s="154"/>
      <c r="AC658" s="154"/>
      <c r="AD658" s="154"/>
      <c r="AE658" s="154"/>
      <c r="AF658" s="154"/>
      <c r="AG658" s="154"/>
      <c r="AH658" s="154"/>
      <c r="AI658" s="154"/>
      <c r="AJ658" s="154"/>
      <c r="AK658" s="154"/>
      <c r="AL658" s="154"/>
      <c r="AM658" s="154"/>
      <c r="AN658" s="154"/>
      <c r="AO658" s="154"/>
      <c r="AP658" s="154"/>
      <c r="AQ658" s="154"/>
      <c r="AR658" s="154"/>
      <c r="AS658" s="154"/>
      <c r="AT658" s="154"/>
      <c r="AU658" s="154"/>
      <c r="AV658" s="154"/>
      <c r="AW658" s="154"/>
      <c r="AX658" s="154"/>
      <c r="AY658" s="154"/>
      <c r="AZ658" s="154"/>
      <c r="BA658" s="154"/>
      <c r="BB658" s="154"/>
      <c r="BD658" s="176">
        <f>SUM(B657:BD657)</f>
        <v>21022.249999999985</v>
      </c>
    </row>
    <row r="659" spans="1:56" ht="13.5" thickBot="1"/>
    <row r="660" spans="1:56" ht="13.5">
      <c r="A660" s="39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134"/>
      <c r="M660" s="120"/>
      <c r="N660" s="95"/>
      <c r="O660" s="95"/>
      <c r="P660" s="95"/>
      <c r="Q660" s="95"/>
      <c r="R660" s="135" t="s">
        <v>152</v>
      </c>
      <c r="S660" s="133"/>
      <c r="T660" s="134"/>
      <c r="U660" s="120"/>
      <c r="V660" s="120"/>
      <c r="W660" s="120"/>
      <c r="X660" s="120"/>
      <c r="Y660" s="120"/>
      <c r="Z660" s="120"/>
      <c r="AA660" s="120"/>
      <c r="AB660" s="120"/>
      <c r="AC660" s="120"/>
      <c r="AD660" s="120"/>
      <c r="AE660" s="120"/>
      <c r="AF660" s="120"/>
      <c r="AG660" s="120"/>
      <c r="AH660" s="120"/>
      <c r="AI660" s="120"/>
      <c r="AJ660" s="120"/>
      <c r="AK660" s="120"/>
      <c r="AL660" s="120"/>
      <c r="AM660" s="120"/>
      <c r="AN660" s="120"/>
      <c r="AO660" s="120"/>
      <c r="AP660" s="120"/>
      <c r="AQ660" s="120"/>
      <c r="AR660" s="120"/>
      <c r="AS660" s="120"/>
      <c r="AT660" s="120"/>
      <c r="AU660" s="120"/>
      <c r="AV660" s="120"/>
      <c r="AW660" s="120"/>
      <c r="AX660" s="120"/>
      <c r="AY660" s="120"/>
      <c r="AZ660" s="120"/>
      <c r="BA660" s="120"/>
      <c r="BB660" s="120"/>
      <c r="BC660" s="120"/>
      <c r="BD660" s="120"/>
    </row>
    <row r="661" spans="1:56" ht="15.75" thickBot="1">
      <c r="A661" s="96" t="s">
        <v>93</v>
      </c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99"/>
      <c r="R661" s="99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 t="s">
        <v>87</v>
      </c>
      <c r="BD661" s="43"/>
    </row>
    <row r="662" spans="1:56" ht="13.5"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  <c r="AS662" s="36"/>
      <c r="AT662" s="36"/>
      <c r="AU662" s="36"/>
      <c r="AV662" s="36"/>
      <c r="AW662" s="36"/>
      <c r="AX662" s="36"/>
      <c r="AY662" s="36"/>
      <c r="AZ662" s="36"/>
      <c r="BA662" s="36"/>
      <c r="BB662" s="36"/>
      <c r="BC662" s="36"/>
      <c r="BD662" s="36"/>
    </row>
    <row r="663" spans="1:56" ht="13.5"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  <c r="AS663" s="36"/>
      <c r="AT663" s="36"/>
      <c r="AU663" s="36"/>
      <c r="AV663" s="36"/>
      <c r="AW663" s="36"/>
      <c r="AX663" s="36"/>
      <c r="AY663" s="36"/>
      <c r="AZ663" s="36"/>
      <c r="BA663" s="36"/>
      <c r="BB663" s="36"/>
      <c r="BC663" s="36"/>
      <c r="BD663" s="36"/>
    </row>
    <row r="664" spans="1:56" ht="13.5"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  <c r="AS664" s="36"/>
      <c r="AT664" s="36"/>
      <c r="AU664" s="36"/>
      <c r="AV664" s="36"/>
      <c r="AW664" s="36"/>
      <c r="AX664" s="36"/>
      <c r="AY664" s="36"/>
      <c r="AZ664" s="36"/>
      <c r="BA664" s="36"/>
      <c r="BB664" s="36"/>
      <c r="BC664" s="36"/>
      <c r="BD664" s="36"/>
    </row>
    <row r="665" spans="1:56" ht="13.5"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  <c r="AS665" s="36"/>
      <c r="AT665" s="36"/>
      <c r="AU665" s="36"/>
      <c r="AV665" s="36"/>
      <c r="AW665" s="36"/>
      <c r="AX665" s="36"/>
      <c r="AY665" s="36"/>
      <c r="AZ665" s="36"/>
      <c r="BA665" s="36"/>
      <c r="BB665" s="36"/>
      <c r="BC665" s="36"/>
      <c r="BD665" s="36"/>
    </row>
    <row r="666" spans="1:56" ht="13.5"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  <c r="AS666" s="36"/>
      <c r="AT666" s="36"/>
      <c r="AU666" s="36"/>
      <c r="AV666" s="36"/>
      <c r="AW666" s="36"/>
      <c r="AX666" s="36"/>
      <c r="AY666" s="36"/>
      <c r="AZ666" s="36"/>
      <c r="BA666" s="36"/>
      <c r="BB666" s="36"/>
      <c r="BC666" s="36"/>
      <c r="BD666" s="36"/>
    </row>
    <row r="667" spans="1:56" ht="13.5"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  <c r="AS667" s="36"/>
      <c r="AT667" s="36"/>
      <c r="AU667" s="36"/>
      <c r="AV667" s="36"/>
      <c r="AW667" s="36"/>
      <c r="AX667" s="36"/>
      <c r="AY667" s="36"/>
      <c r="AZ667" s="36"/>
      <c r="BA667" s="36"/>
      <c r="BB667" s="36"/>
      <c r="BC667" s="36"/>
      <c r="BD667" s="36"/>
    </row>
    <row r="668" spans="1:56" ht="13.5"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  <c r="AS668" s="36"/>
      <c r="AT668" s="36"/>
      <c r="AU668" s="36"/>
      <c r="AV668" s="36"/>
      <c r="AW668" s="36"/>
      <c r="AX668" s="36"/>
      <c r="AY668" s="36"/>
      <c r="AZ668" s="36"/>
      <c r="BA668" s="36"/>
      <c r="BB668" s="36"/>
      <c r="BC668" s="36"/>
      <c r="BD668" s="36"/>
    </row>
    <row r="669" spans="1:56" ht="13.5"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  <c r="AS669" s="36"/>
      <c r="AT669" s="36"/>
      <c r="AU669" s="36"/>
      <c r="AV669" s="36"/>
      <c r="AW669" s="36"/>
      <c r="AX669" s="36"/>
      <c r="AY669" s="36"/>
      <c r="AZ669" s="36"/>
      <c r="BA669" s="36"/>
      <c r="BB669" s="36"/>
      <c r="BC669" s="36"/>
      <c r="BD669" s="36"/>
    </row>
    <row r="670" spans="1:56" ht="13.5"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  <c r="AS670" s="36"/>
      <c r="AT670" s="36"/>
      <c r="AU670" s="36"/>
      <c r="AV670" s="36"/>
      <c r="AW670" s="36"/>
      <c r="AX670" s="36"/>
      <c r="AY670" s="36"/>
      <c r="AZ670" s="36"/>
      <c r="BA670" s="36"/>
      <c r="BB670" s="36"/>
      <c r="BC670" s="36"/>
      <c r="BD670" s="36"/>
    </row>
  </sheetData>
  <mergeCells count="53">
    <mergeCell ref="AH8:AH10"/>
    <mergeCell ref="AI8:AI10"/>
    <mergeCell ref="AP8:AP10"/>
    <mergeCell ref="AF8:AF10"/>
    <mergeCell ref="AR8:AR10"/>
    <mergeCell ref="AM8:AM10"/>
    <mergeCell ref="AN8:AN10"/>
    <mergeCell ref="AQ8:AQ10"/>
    <mergeCell ref="AJ8:AJ10"/>
    <mergeCell ref="AL8:AL10"/>
    <mergeCell ref="AO8:AO10"/>
    <mergeCell ref="W8:W10"/>
    <mergeCell ref="AA8:AA10"/>
    <mergeCell ref="Y8:Y10"/>
    <mergeCell ref="Z8:Z10"/>
    <mergeCell ref="AG8:AG10"/>
    <mergeCell ref="BA8:BA10"/>
    <mergeCell ref="AU8:AU10"/>
    <mergeCell ref="AT8:AT10"/>
    <mergeCell ref="AY8:AY10"/>
    <mergeCell ref="AW8:AW10"/>
    <mergeCell ref="Q8:Q10"/>
    <mergeCell ref="R8:R10"/>
    <mergeCell ref="J8:J10"/>
    <mergeCell ref="U8:U10"/>
    <mergeCell ref="BC8:BC10"/>
    <mergeCell ref="AX8:AX10"/>
    <mergeCell ref="AE8:AE10"/>
    <mergeCell ref="AB8:AB10"/>
    <mergeCell ref="X8:X10"/>
    <mergeCell ref="AC8:AC10"/>
    <mergeCell ref="AD8:AD10"/>
    <mergeCell ref="AS8:AS10"/>
    <mergeCell ref="BB8:BB10"/>
    <mergeCell ref="AZ8:AZ10"/>
    <mergeCell ref="AK8:AK10"/>
    <mergeCell ref="AV8:AV10"/>
    <mergeCell ref="BD8:BD10"/>
    <mergeCell ref="B8:B10"/>
    <mergeCell ref="K8:K10"/>
    <mergeCell ref="L8:L10"/>
    <mergeCell ref="M8:M10"/>
    <mergeCell ref="G8:G10"/>
    <mergeCell ref="C8:C10"/>
    <mergeCell ref="D8:D10"/>
    <mergeCell ref="E8:E10"/>
    <mergeCell ref="F8:F10"/>
    <mergeCell ref="N8:N10"/>
    <mergeCell ref="O8:O10"/>
    <mergeCell ref="V8:V10"/>
    <mergeCell ref="P8:P10"/>
    <mergeCell ref="H8:H10"/>
    <mergeCell ref="I8:I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 (1) Cap Res.2009-2010</vt:lpstr>
      <vt:lpstr>(2) B &amp; G ENCUMBRANCES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Whitmire, Judy</cp:lastModifiedBy>
  <cp:lastPrinted>2011-04-29T19:44:35Z</cp:lastPrinted>
  <dcterms:created xsi:type="dcterms:W3CDTF">2000-07-21T12:51:48Z</dcterms:created>
  <dcterms:modified xsi:type="dcterms:W3CDTF">2012-09-17T15:59:11Z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