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45" yWindow="-120" windowWidth="12840" windowHeight="9120"/>
  </bookViews>
  <sheets>
    <sheet name="2013" sheetId="10" r:id="rId1"/>
    <sheet name="2012" sheetId="9" r:id="rId2"/>
    <sheet name="2011" sheetId="8" r:id="rId3"/>
    <sheet name="2010" sheetId="6" r:id="rId4"/>
    <sheet name="2009" sheetId="5" r:id="rId5"/>
    <sheet name="2008" sheetId="4" r:id="rId6"/>
    <sheet name="2007" sheetId="3" r:id="rId7"/>
    <sheet name="2006" sheetId="2" r:id="rId8"/>
    <sheet name="2005" sheetId="1" r:id="rId9"/>
    <sheet name="2003" sheetId="7" r:id="rId10"/>
  </sheets>
  <definedNames>
    <definedName name="_xlnm.Print_Area" localSheetId="8">'2005'!$A$1:$F$194</definedName>
  </definedNames>
  <calcPr calcId="144525"/>
</workbook>
</file>

<file path=xl/calcChain.xml><?xml version="1.0" encoding="utf-8"?>
<calcChain xmlns="http://schemas.openxmlformats.org/spreadsheetml/2006/main">
  <c r="D113" i="10" l="1"/>
  <c r="C113" i="10"/>
  <c r="B113" i="10"/>
  <c r="E80" i="10"/>
  <c r="A45" i="10"/>
  <c r="A44" i="10"/>
  <c r="D31" i="10"/>
  <c r="C31" i="10"/>
  <c r="D113" i="9"/>
  <c r="C113" i="9"/>
  <c r="B113" i="9"/>
  <c r="E80" i="9"/>
  <c r="A45" i="9"/>
  <c r="A44" i="9"/>
  <c r="D31" i="9"/>
  <c r="C31" i="9"/>
  <c r="E113" i="8"/>
  <c r="D113" i="8"/>
  <c r="C113" i="8"/>
  <c r="B113" i="8"/>
  <c r="E80" i="8"/>
  <c r="A45" i="8"/>
  <c r="A44" i="8"/>
  <c r="D42" i="8"/>
  <c r="D31" i="8"/>
  <c r="C31" i="8"/>
  <c r="F113" i="6"/>
  <c r="E113" i="6"/>
  <c r="D113" i="6"/>
  <c r="C113" i="6"/>
  <c r="B113" i="6"/>
  <c r="E80" i="6"/>
  <c r="A45" i="6"/>
  <c r="A44" i="6"/>
  <c r="D42" i="6"/>
  <c r="D31" i="6"/>
  <c r="C31" i="6"/>
  <c r="E106" i="5"/>
  <c r="E107" i="5"/>
  <c r="E102" i="5"/>
  <c r="E100" i="5"/>
  <c r="E98" i="5"/>
  <c r="E97" i="5"/>
  <c r="E92" i="5"/>
  <c r="E87" i="5"/>
  <c r="E85" i="5"/>
  <c r="E84" i="5"/>
  <c r="F141" i="5"/>
  <c r="E141" i="5"/>
  <c r="D141" i="5"/>
  <c r="C141" i="5"/>
  <c r="B141" i="5"/>
  <c r="F95" i="5"/>
  <c r="F109" i="5"/>
  <c r="E109" i="5"/>
  <c r="E80" i="5"/>
  <c r="A45" i="5"/>
  <c r="A44" i="5"/>
  <c r="D42" i="5"/>
  <c r="D31" i="5"/>
  <c r="C31" i="5"/>
  <c r="D9" i="4"/>
  <c r="F9" i="4" s="1"/>
  <c r="C9" i="4"/>
  <c r="C31" i="4" s="1"/>
  <c r="B9" i="4"/>
  <c r="F141" i="4"/>
  <c r="F107" i="4"/>
  <c r="E107" i="4"/>
  <c r="F106" i="4"/>
  <c r="E106" i="4"/>
  <c r="F105" i="4"/>
  <c r="E105" i="4"/>
  <c r="F103" i="4"/>
  <c r="E103" i="4"/>
  <c r="F102" i="4"/>
  <c r="E102" i="4"/>
  <c r="F101" i="4"/>
  <c r="E101" i="4"/>
  <c r="F100" i="4"/>
  <c r="E100" i="4"/>
  <c r="F99" i="4"/>
  <c r="E99" i="4"/>
  <c r="F98" i="4"/>
  <c r="E98" i="4"/>
  <c r="F97" i="4"/>
  <c r="E97" i="4"/>
  <c r="F96" i="4"/>
  <c r="E96" i="4"/>
  <c r="F95" i="4"/>
  <c r="E95" i="4"/>
  <c r="F94" i="4"/>
  <c r="E94" i="4"/>
  <c r="F93" i="4"/>
  <c r="E93" i="4"/>
  <c r="F92" i="4"/>
  <c r="E92" i="4"/>
  <c r="F91" i="4"/>
  <c r="E91" i="4"/>
  <c r="F90" i="4"/>
  <c r="E90" i="4"/>
  <c r="E89" i="4"/>
  <c r="F88" i="4"/>
  <c r="E88" i="4"/>
  <c r="F87" i="4"/>
  <c r="E87" i="4"/>
  <c r="F85" i="4"/>
  <c r="E85" i="4"/>
  <c r="E109" i="4" s="1"/>
  <c r="F84" i="4"/>
  <c r="E84" i="4"/>
  <c r="B31" i="4"/>
  <c r="E141" i="4"/>
  <c r="D141" i="4"/>
  <c r="C141" i="4"/>
  <c r="B141" i="4"/>
  <c r="F109" i="4"/>
  <c r="E80" i="4"/>
  <c r="A45" i="4"/>
  <c r="A44" i="4"/>
  <c r="D42" i="4"/>
  <c r="F6" i="4"/>
  <c r="F7" i="4"/>
  <c r="F8" i="4"/>
  <c r="F31" i="4" s="1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E6" i="4"/>
  <c r="E7" i="4"/>
  <c r="E31" i="4" s="1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D31" i="4"/>
  <c r="C141" i="3"/>
  <c r="F141" i="3"/>
  <c r="E141" i="3"/>
  <c r="D141" i="3"/>
  <c r="B141" i="3"/>
  <c r="F84" i="3"/>
  <c r="F109" i="3" s="1"/>
  <c r="F85" i="3"/>
  <c r="F86" i="3"/>
  <c r="F87" i="3"/>
  <c r="F88" i="3"/>
  <c r="F89" i="3"/>
  <c r="F94" i="3"/>
  <c r="F95" i="3"/>
  <c r="F96" i="3"/>
  <c r="F97" i="3"/>
  <c r="F98" i="3"/>
  <c r="F99" i="3"/>
  <c r="F100" i="3"/>
  <c r="F101" i="3"/>
  <c r="F102" i="3"/>
  <c r="F103" i="3"/>
  <c r="F105" i="3"/>
  <c r="F106" i="3"/>
  <c r="F107" i="3"/>
  <c r="E84" i="3"/>
  <c r="E85" i="3"/>
  <c r="E88" i="3"/>
  <c r="E109" i="3" s="1"/>
  <c r="E91" i="3"/>
  <c r="E92" i="3"/>
  <c r="E93" i="3"/>
  <c r="E94" i="3"/>
  <c r="E97" i="3"/>
  <c r="E99" i="3"/>
  <c r="E100" i="3"/>
  <c r="E101" i="3"/>
  <c r="E102" i="3"/>
  <c r="E103" i="3"/>
  <c r="E105" i="3"/>
  <c r="E106" i="3"/>
  <c r="E107" i="3"/>
  <c r="E80" i="3"/>
  <c r="A45" i="3"/>
  <c r="A44" i="3"/>
  <c r="D42" i="3"/>
  <c r="F6" i="3"/>
  <c r="F7" i="3"/>
  <c r="F31" i="3" s="1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1" i="3"/>
  <c r="D31" i="3"/>
  <c r="C31" i="3"/>
  <c r="B31" i="3"/>
  <c r="F141" i="2"/>
  <c r="E141" i="2"/>
  <c r="D141" i="2"/>
  <c r="C141" i="2"/>
  <c r="B141" i="2"/>
  <c r="F109" i="2"/>
  <c r="E109" i="2"/>
  <c r="E80" i="2"/>
  <c r="A45" i="2"/>
  <c r="A44" i="2"/>
  <c r="D42" i="2"/>
  <c r="F6" i="2"/>
  <c r="F7" i="2"/>
  <c r="F31" i="2" s="1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1" i="2"/>
  <c r="D31" i="2"/>
  <c r="C6" i="2"/>
  <c r="C7" i="2"/>
  <c r="C31" i="2" s="1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B31" i="2"/>
  <c r="C141" i="1"/>
  <c r="D141" i="1"/>
  <c r="B141" i="1"/>
  <c r="F141" i="1"/>
  <c r="E141" i="1"/>
  <c r="F109" i="1"/>
  <c r="E109" i="1"/>
  <c r="E80" i="1"/>
  <c r="A45" i="1"/>
  <c r="A44" i="1"/>
  <c r="D42" i="1"/>
  <c r="C6" i="1"/>
  <c r="C7" i="1"/>
  <c r="C31" i="1" s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D31" i="1"/>
  <c r="E6" i="1"/>
  <c r="E7" i="1"/>
  <c r="E31" i="1" s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F6" i="1"/>
  <c r="F7" i="1"/>
  <c r="F31" i="1" s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B31" i="1"/>
</calcChain>
</file>

<file path=xl/sharedStrings.xml><?xml version="1.0" encoding="utf-8"?>
<sst xmlns="http://schemas.openxmlformats.org/spreadsheetml/2006/main" count="1993" uniqueCount="209">
  <si>
    <t>Ms. President and Members</t>
  </si>
  <si>
    <t>Board of School Directors</t>
  </si>
  <si>
    <t>PROPERTY VALUATION</t>
  </si>
  <si>
    <t>TAX @ 46.0 MILLS</t>
  </si>
  <si>
    <t>#IN THE DUPLICATE</t>
  </si>
  <si>
    <t>Bear Lake Borough</t>
  </si>
  <si>
    <t>Brokenstraw Township</t>
  </si>
  <si>
    <t>Cherry Grove Township</t>
  </si>
  <si>
    <t>City of Warren</t>
  </si>
  <si>
    <t>Clarendon Borough</t>
  </si>
  <si>
    <t>Conewango Township</t>
  </si>
  <si>
    <t>Deerfield Township</t>
  </si>
  <si>
    <t>Eldred Township</t>
  </si>
  <si>
    <t>Elk Township</t>
  </si>
  <si>
    <t>Farmington Township</t>
  </si>
  <si>
    <t>Freehold Township</t>
  </si>
  <si>
    <t>Glade Township</t>
  </si>
  <si>
    <t>Limestone Township</t>
  </si>
  <si>
    <t>Mead Township</t>
  </si>
  <si>
    <t>Pine Grove Township</t>
  </si>
  <si>
    <t>Pittsfield Township</t>
  </si>
  <si>
    <t>Pleasant Township</t>
  </si>
  <si>
    <t>Sheffield Township</t>
  </si>
  <si>
    <t>Sugar Grove Borough</t>
  </si>
  <si>
    <t>Sugar Grove Township</t>
  </si>
  <si>
    <t>Tidioute Borough</t>
  </si>
  <si>
    <t>Triumph Township</t>
  </si>
  <si>
    <t>Watson Township</t>
  </si>
  <si>
    <t>Youngsville Borough</t>
  </si>
  <si>
    <t>TOTALS</t>
  </si>
  <si>
    <t>Respectfully submitted,</t>
  </si>
  <si>
    <t>Finance Committee</t>
  </si>
  <si>
    <t>Kevin Freestone, Chairperson</t>
  </si>
  <si>
    <t>John Schwanke</t>
  </si>
  <si>
    <t>Darin Schulz, Treasurer</t>
  </si>
  <si>
    <t>Ladies &amp; Gentlemen:</t>
  </si>
  <si>
    <t xml:space="preserve">     It is recommended that there be a motion to the effect that the following Tax Collectors be exonerated in the amounts as</t>
  </si>
  <si>
    <t xml:space="preserve">listed on real estate property returned for non-payment to the County Commissioners as certified by said collectors, and for </t>
  </si>
  <si>
    <t>per capita taxes uncollected, both for the year 2004 to be approved by the Solicitor.</t>
  </si>
  <si>
    <t>Tax Collectors</t>
  </si>
  <si>
    <t>Municipality</t>
  </si>
  <si>
    <t>Real Estate</t>
  </si>
  <si>
    <t>Casey Fralick</t>
  </si>
  <si>
    <t>Joni Brown</t>
  </si>
  <si>
    <t>Brokenstraw Twp</t>
  </si>
  <si>
    <t>Susan Geer</t>
  </si>
  <si>
    <t>Cherry Grove Twp</t>
  </si>
  <si>
    <t>Darlene Hart</t>
  </si>
  <si>
    <t>Shelle Tubbs</t>
  </si>
  <si>
    <t>Conewango Twp</t>
  </si>
  <si>
    <t>April Gazalie</t>
  </si>
  <si>
    <t>Deerfield Twp</t>
  </si>
  <si>
    <t>Deborah Savitz</t>
  </si>
  <si>
    <t>Eldred Twp</t>
  </si>
  <si>
    <t>Katherine Smith</t>
  </si>
  <si>
    <t>Elk Twp</t>
  </si>
  <si>
    <t>Michelle Enos</t>
  </si>
  <si>
    <t>Farmington Twp</t>
  </si>
  <si>
    <t>Karen Coons`</t>
  </si>
  <si>
    <t>Freehold Twp</t>
  </si>
  <si>
    <t>Jennie Caldwell</t>
  </si>
  <si>
    <t>Glade Twp</t>
  </si>
  <si>
    <t>Martha Smith</t>
  </si>
  <si>
    <t>Limestone Twp</t>
  </si>
  <si>
    <t>Mead Twp</t>
  </si>
  <si>
    <t>Doris Trumbull</t>
  </si>
  <si>
    <t>Pine Grove Twp</t>
  </si>
  <si>
    <t>Jean Alexander</t>
  </si>
  <si>
    <t>Pittsfield Twp</t>
  </si>
  <si>
    <t>Cynthia Haight</t>
  </si>
  <si>
    <t>Pleasant Twp</t>
  </si>
  <si>
    <t>Christine Skelly</t>
  </si>
  <si>
    <t>Sheffield Twp</t>
  </si>
  <si>
    <t>Lisa Hagberg</t>
  </si>
  <si>
    <t>Margaret Nelson</t>
  </si>
  <si>
    <t>Sugar Grove Twp</t>
  </si>
  <si>
    <t>Marsha Brown</t>
  </si>
  <si>
    <t>Chrisitine Martin</t>
  </si>
  <si>
    <t>Triumph Twp</t>
  </si>
  <si>
    <t>Monica Snavley</t>
  </si>
  <si>
    <t>Watson Twp</t>
  </si>
  <si>
    <t>ACT 679       $5 EACH</t>
  </si>
  <si>
    <t>ACT 511       $5 EACH</t>
  </si>
  <si>
    <t>Per Capitas Uncollectible</t>
  </si>
  <si>
    <t>Per Capitas Collectible</t>
  </si>
  <si>
    <t xml:space="preserve">  It is recommended there be a motion to the effect that the following Tax Collectors be exonerated in the several amounts</t>
  </si>
  <si>
    <t>2001</t>
  </si>
  <si>
    <t>2002</t>
  </si>
  <si>
    <t>2003</t>
  </si>
  <si>
    <t>2004</t>
  </si>
  <si>
    <t>listed for per capita taxes uncollected for the years  2000, 2001, 2002, 2003, and 2004:</t>
  </si>
  <si>
    <t xml:space="preserve">     It is recommended that a motion be made to the effect that the several tax collectors in the Warren County School</t>
  </si>
  <si>
    <t>District be appointed delinquent tax collectors of the uncollected and exonerated school taxes, without requirement of</t>
  </si>
  <si>
    <t>additional bond, and that such taxes be delivered to the proper collectors for collections.</t>
  </si>
  <si>
    <t>The following resolution is presented:</t>
  </si>
  <si>
    <r>
      <t xml:space="preserve">     </t>
    </r>
    <r>
      <rPr>
        <b/>
        <sz val="10"/>
        <rFont val="Arial"/>
        <family val="2"/>
      </rPr>
      <t>WHEREAS</t>
    </r>
    <r>
      <rPr>
        <sz val="10"/>
        <rFont val="Arial"/>
        <family val="2"/>
      </rPr>
      <t>, all of the tax collectors in the District have settled their duplicate taxes for the year 2004 with this District,</t>
    </r>
  </si>
  <si>
    <t>subject to the final audit,</t>
  </si>
  <si>
    <t>proper bonds of the collectors having been certified by the Warren County Commissioners.</t>
  </si>
  <si>
    <r>
      <t xml:space="preserve">     </t>
    </r>
    <r>
      <rPr>
        <b/>
        <sz val="10"/>
        <rFont val="Arial"/>
        <family val="2"/>
      </rPr>
      <t>BE IT RESOLVED</t>
    </r>
    <r>
      <rPr>
        <sz val="10"/>
        <rFont val="Arial"/>
        <family val="2"/>
      </rPr>
      <t xml:space="preserve">, that the </t>
    </r>
    <r>
      <rPr>
        <b/>
        <sz val="10"/>
        <rFont val="Arial"/>
        <family val="2"/>
      </rPr>
      <t>2005</t>
    </r>
    <r>
      <rPr>
        <sz val="10"/>
        <rFont val="Arial"/>
        <family val="2"/>
      </rPr>
      <t xml:space="preserve"> duplicate be delivered to the proper collectors for collection at the proper compensation,</t>
    </r>
  </si>
  <si>
    <t>Ursula Craker</t>
  </si>
  <si>
    <t>Respectfully submitted by the administration for the</t>
  </si>
  <si>
    <t xml:space="preserve">presentation to the Board by the </t>
  </si>
  <si>
    <t>Roger Dunham</t>
  </si>
  <si>
    <t>J. Petter Turnquist, Treasurer</t>
  </si>
  <si>
    <t>per capita taxes uncollected, both for the year 2005 to be approved by the Solicitor.</t>
  </si>
  <si>
    <t>Suanne Bundy</t>
  </si>
  <si>
    <t>Marian Smith</t>
  </si>
  <si>
    <t>Judy Satterfield</t>
  </si>
  <si>
    <t>listed for per capita taxes uncollected for the years  2001, 2002, 2003, 2004, and 2005:</t>
  </si>
  <si>
    <t>2005</t>
  </si>
  <si>
    <r>
      <t xml:space="preserve">     </t>
    </r>
    <r>
      <rPr>
        <b/>
        <sz val="10"/>
        <rFont val="Arial"/>
        <family val="2"/>
      </rPr>
      <t>WHEREAS</t>
    </r>
    <r>
      <rPr>
        <sz val="10"/>
        <rFont val="Arial"/>
        <family val="2"/>
      </rPr>
      <t>, all of the tax collectors in the District have settled their duplicate taxes for the year 2005 with this District,</t>
    </r>
  </si>
  <si>
    <r>
      <t xml:space="preserve">     </t>
    </r>
    <r>
      <rPr>
        <b/>
        <sz val="10"/>
        <rFont val="Arial"/>
        <family val="2"/>
      </rPr>
      <t>BE IT RESOLVED</t>
    </r>
    <r>
      <rPr>
        <sz val="10"/>
        <rFont val="Arial"/>
        <family val="2"/>
      </rPr>
      <t xml:space="preserve">, that the </t>
    </r>
    <r>
      <rPr>
        <b/>
        <sz val="10"/>
        <rFont val="Arial"/>
        <family val="2"/>
      </rPr>
      <t>2006</t>
    </r>
    <r>
      <rPr>
        <sz val="10"/>
        <rFont val="Arial"/>
        <family val="2"/>
      </rPr>
      <t xml:space="preserve"> duplicate be delivered to the proper collectors for collection at the proper compensation,</t>
    </r>
  </si>
  <si>
    <t>Stella Walton</t>
  </si>
  <si>
    <t>Paula Atwood</t>
  </si>
  <si>
    <t>Lorie Corbin</t>
  </si>
  <si>
    <t>Sandy Martin</t>
  </si>
  <si>
    <t>Roger Dunham, Chairperson</t>
  </si>
  <si>
    <t>Jeff Lockett</t>
  </si>
  <si>
    <t>Cheryl Reagle</t>
  </si>
  <si>
    <t>listed for per capita taxes uncollected for the years  2002, 2003, 2004, 20005 and 2006:</t>
  </si>
  <si>
    <t>per capita taxes uncollected, both for the year 2006 to be approved by the Solicitor.</t>
  </si>
  <si>
    <t>2006</t>
  </si>
  <si>
    <r>
      <t xml:space="preserve">     </t>
    </r>
    <r>
      <rPr>
        <b/>
        <sz val="10"/>
        <rFont val="Arial"/>
        <family val="2"/>
      </rPr>
      <t>BE IT RESOLVED</t>
    </r>
    <r>
      <rPr>
        <sz val="10"/>
        <rFont val="Arial"/>
        <family val="2"/>
      </rPr>
      <t xml:space="preserve">, that the </t>
    </r>
    <r>
      <rPr>
        <b/>
        <sz val="10"/>
        <rFont val="Arial"/>
        <family val="2"/>
      </rPr>
      <t>2007</t>
    </r>
    <r>
      <rPr>
        <sz val="10"/>
        <rFont val="Arial"/>
        <family val="2"/>
      </rPr>
      <t xml:space="preserve"> duplicate be delivered to the proper collectors for collection at the proper compensation,</t>
    </r>
  </si>
  <si>
    <t>Renee Mead</t>
  </si>
  <si>
    <t>Bethany Hosick</t>
  </si>
  <si>
    <t>ACT 511          $5 EACH</t>
  </si>
  <si>
    <r>
      <t xml:space="preserve">     </t>
    </r>
    <r>
      <rPr>
        <b/>
        <sz val="10"/>
        <rFont val="Arial"/>
        <family val="2"/>
      </rPr>
      <t>WHEREAS</t>
    </r>
    <r>
      <rPr>
        <sz val="10"/>
        <rFont val="Arial"/>
        <family val="2"/>
      </rPr>
      <t>, all of the tax collectors in the District have settled their duplicate taxes for the year 2006 with this District,</t>
    </r>
  </si>
  <si>
    <t>TAX @ 47.0 MILLS</t>
  </si>
  <si>
    <t>per capita taxes uncollected, both for the year 2007 to be approved by the Solicitor.</t>
  </si>
  <si>
    <t>Christine Martin</t>
  </si>
  <si>
    <t>Julie Hollabaugh</t>
  </si>
  <si>
    <t>listed for per capita taxes uncollected for the years  2003, 2004, 20005, 2006 and 2007:</t>
  </si>
  <si>
    <r>
      <t xml:space="preserve">     </t>
    </r>
    <r>
      <rPr>
        <b/>
        <sz val="10"/>
        <rFont val="Arial"/>
        <family val="2"/>
      </rPr>
      <t>BE IT RESOLVED</t>
    </r>
    <r>
      <rPr>
        <sz val="10"/>
        <rFont val="Arial"/>
        <family val="2"/>
      </rPr>
      <t xml:space="preserve">, that the </t>
    </r>
    <r>
      <rPr>
        <b/>
        <sz val="10"/>
        <rFont val="Arial"/>
        <family val="2"/>
      </rPr>
      <t>2008</t>
    </r>
    <r>
      <rPr>
        <sz val="10"/>
        <rFont val="Arial"/>
        <family val="2"/>
      </rPr>
      <t xml:space="preserve"> duplicate be delivered to the proper collectors for collection at the proper compensation,</t>
    </r>
  </si>
  <si>
    <r>
      <t xml:space="preserve">     </t>
    </r>
    <r>
      <rPr>
        <b/>
        <sz val="10"/>
        <rFont val="Arial"/>
        <family val="2"/>
      </rPr>
      <t>WHEREAS</t>
    </r>
    <r>
      <rPr>
        <sz val="10"/>
        <rFont val="Arial"/>
        <family val="2"/>
      </rPr>
      <t>, all of the tax collectors in the District have settled their duplicate taxes for the year 2007 with this District,</t>
    </r>
  </si>
  <si>
    <t>Sherryn Martin</t>
  </si>
  <si>
    <t>Sue Geer</t>
  </si>
  <si>
    <t>Jeff Lockett, Chairperson</t>
  </si>
  <si>
    <t>Donna Zariczny</t>
  </si>
  <si>
    <t>Katherine Oudinot</t>
  </si>
  <si>
    <t>per capita taxes uncollected, both for the year 2008 to be approved by the Solicitor.</t>
  </si>
  <si>
    <t>listed for per capita taxes uncollected for the years 2004, 20005, 2006, 2007 and 2008:</t>
  </si>
  <si>
    <r>
      <t xml:space="preserve">     </t>
    </r>
    <r>
      <rPr>
        <b/>
        <sz val="10"/>
        <rFont val="Arial"/>
        <family val="2"/>
      </rPr>
      <t>WHEREAS</t>
    </r>
    <r>
      <rPr>
        <sz val="10"/>
        <rFont val="Arial"/>
        <family val="2"/>
      </rPr>
      <t>, all of the tax collectors in the District have settled their duplicate taxes for the year 2008 with this District,</t>
    </r>
  </si>
  <si>
    <t>Jack Martin</t>
  </si>
  <si>
    <r>
      <t xml:space="preserve">     </t>
    </r>
    <r>
      <rPr>
        <b/>
        <sz val="10"/>
        <rFont val="Arial"/>
        <family val="2"/>
      </rPr>
      <t>BE IT RESOLVED</t>
    </r>
    <r>
      <rPr>
        <sz val="10"/>
        <rFont val="Arial"/>
        <family val="2"/>
      </rPr>
      <t xml:space="preserve">, that the </t>
    </r>
    <r>
      <rPr>
        <b/>
        <sz val="10"/>
        <rFont val="Arial"/>
        <family val="2"/>
      </rPr>
      <t>2009</t>
    </r>
    <r>
      <rPr>
        <sz val="10"/>
        <rFont val="Arial"/>
        <family val="2"/>
      </rPr>
      <t xml:space="preserve"> duplicate be delivered to the proper collectors for collection at the proper compensation,</t>
    </r>
  </si>
  <si>
    <t>Donna Swartz</t>
  </si>
  <si>
    <t>2007</t>
  </si>
  <si>
    <t>2008</t>
  </si>
  <si>
    <t>Mary Anne Paris</t>
  </si>
  <si>
    <t>John Grant</t>
  </si>
  <si>
    <t>listed on real estate property returned for non-payment to the County Commissioners as certified by said collectors</t>
  </si>
  <si>
    <t xml:space="preserve"> for the year 2009 to be approved by the Solicitor.</t>
  </si>
  <si>
    <r>
      <t xml:space="preserve">     </t>
    </r>
    <r>
      <rPr>
        <b/>
        <sz val="10"/>
        <rFont val="Arial"/>
        <family val="2"/>
      </rPr>
      <t>BE IT RESOLVED</t>
    </r>
    <r>
      <rPr>
        <sz val="10"/>
        <rFont val="Arial"/>
        <family val="2"/>
      </rPr>
      <t xml:space="preserve">, that the </t>
    </r>
    <r>
      <rPr>
        <b/>
        <sz val="10"/>
        <rFont val="Arial"/>
        <family val="2"/>
      </rPr>
      <t>2010</t>
    </r>
    <r>
      <rPr>
        <sz val="10"/>
        <rFont val="Arial"/>
        <family val="2"/>
      </rPr>
      <t xml:space="preserve"> duplicate be delivered to the proper collectors for collection at the proper compensation,</t>
    </r>
  </si>
  <si>
    <t>TAX @ 48.0 MILLS</t>
  </si>
  <si>
    <t>Cherry McIntyre</t>
  </si>
  <si>
    <t>Reta Dody</t>
  </si>
  <si>
    <t>Patricia Cameron</t>
  </si>
  <si>
    <t>Mr. President and Members</t>
  </si>
  <si>
    <r>
      <t xml:space="preserve">     </t>
    </r>
    <r>
      <rPr>
        <b/>
        <sz val="10"/>
        <rFont val="Arial"/>
        <family val="2"/>
      </rPr>
      <t>WHEREAS</t>
    </r>
    <r>
      <rPr>
        <sz val="10"/>
        <rFont val="Arial"/>
        <family val="2"/>
      </rPr>
      <t>, all of the tax collectors in the District have settled their duplicate taxes for the year 2009 with this District,</t>
    </r>
  </si>
  <si>
    <t>Board of School Directors:</t>
  </si>
  <si>
    <t>PROPERTY</t>
  </si>
  <si>
    <t>TAX  @</t>
  </si>
  <si>
    <t>#IN THE</t>
  </si>
  <si>
    <t>ACT 511</t>
  </si>
  <si>
    <t>ACT 679</t>
  </si>
  <si>
    <t>VALUATION</t>
  </si>
  <si>
    <t>DUPLICATE</t>
  </si>
  <si>
    <t>$5 EACH</t>
  </si>
  <si>
    <t>Respectfully Submitted,</t>
  </si>
  <si>
    <t>Diane Brunecz</t>
  </si>
  <si>
    <t>Dale Gerbec</t>
  </si>
  <si>
    <t xml:space="preserve"> August 31, 2003</t>
  </si>
  <si>
    <t>42.5 MILLS</t>
  </si>
  <si>
    <t>John Anderson, Chair</t>
  </si>
  <si>
    <t>TAX @ 48.96 MILLS</t>
  </si>
  <si>
    <t xml:space="preserve">Jeff Lockett </t>
  </si>
  <si>
    <t>John Grant, Chairperson</t>
  </si>
  <si>
    <t>James Grosch, Treasurer</t>
  </si>
  <si>
    <t xml:space="preserve"> for the year 2010 to be approved by the Solicitor.</t>
  </si>
  <si>
    <t>Sherry Miles</t>
  </si>
  <si>
    <t>listed for per capita taxes uncollected for the years 2005, 2006, 2007 and 2008:</t>
  </si>
  <si>
    <r>
      <t xml:space="preserve">     </t>
    </r>
    <r>
      <rPr>
        <b/>
        <sz val="10"/>
        <rFont val="Arial"/>
        <family val="2"/>
      </rPr>
      <t>WHEREAS</t>
    </r>
    <r>
      <rPr>
        <sz val="10"/>
        <rFont val="Arial"/>
        <family val="2"/>
      </rPr>
      <t>, all of the tax collectors in the District have settled their duplicate taxes for the year 2010 with this District,</t>
    </r>
  </si>
  <si>
    <r>
      <t xml:space="preserve">     </t>
    </r>
    <r>
      <rPr>
        <b/>
        <sz val="10"/>
        <rFont val="Arial"/>
        <family val="2"/>
      </rPr>
      <t>BE IT RESOLVED</t>
    </r>
    <r>
      <rPr>
        <sz val="10"/>
        <rFont val="Arial"/>
        <family val="2"/>
      </rPr>
      <t xml:space="preserve">, that the </t>
    </r>
    <r>
      <rPr>
        <b/>
        <sz val="10"/>
        <rFont val="Arial"/>
        <family val="2"/>
      </rPr>
      <t>2011</t>
    </r>
    <r>
      <rPr>
        <sz val="10"/>
        <rFont val="Arial"/>
        <family val="2"/>
      </rPr>
      <t xml:space="preserve"> duplicate be delivered to the proper collectors for collection at the proper compensation,</t>
    </r>
  </si>
  <si>
    <t>Daphne Phillips</t>
  </si>
  <si>
    <t>Janet Buckler</t>
  </si>
  <si>
    <t>Ursula Habrouck</t>
  </si>
  <si>
    <t>Lisa Passinger</t>
  </si>
  <si>
    <t>Reta Doty</t>
  </si>
  <si>
    <t>Ursula Hasbrouck</t>
  </si>
  <si>
    <t>Sandra Martin</t>
  </si>
  <si>
    <t>Dona Lane</t>
  </si>
  <si>
    <t>Daphne Philips</t>
  </si>
  <si>
    <t>Nancy McDanel</t>
  </si>
  <si>
    <t>TAX @ 50.9658 MILLS</t>
  </si>
  <si>
    <t xml:space="preserve">     It is recommended that there be a motion to the effect that the following Tax Collectors be exonerated in the </t>
  </si>
  <si>
    <t>said collectors for the year 2011 to be approved by the Solicitor.</t>
  </si>
  <si>
    <t>amounts as listed on real estate property returned for non-payment to the County Commissioners as certified by</t>
  </si>
  <si>
    <t>amounts listed for per capita taxes uncollected for the years 2006, 2007 and 2008:</t>
  </si>
  <si>
    <t xml:space="preserve">  It is recommended there be a motion to the effect that the following Tax Collectors be exonerated in the several </t>
  </si>
  <si>
    <t>District, subject to the final audit,</t>
  </si>
  <si>
    <r>
      <t xml:space="preserve">     </t>
    </r>
    <r>
      <rPr>
        <b/>
        <sz val="10"/>
        <rFont val="Arial"/>
        <family val="2"/>
      </rPr>
      <t>WHEREAS</t>
    </r>
    <r>
      <rPr>
        <sz val="10"/>
        <rFont val="Arial"/>
        <family val="2"/>
      </rPr>
      <t>, all of the tax collectors in the District have settled their duplicate taxes for the year 2011 with this</t>
    </r>
  </si>
  <si>
    <t>compensation, proper bonds of the collectors having been certified by the Warren County Commissioners.</t>
  </si>
  <si>
    <r>
      <t xml:space="preserve">     </t>
    </r>
    <r>
      <rPr>
        <b/>
        <sz val="10"/>
        <rFont val="Arial"/>
        <family val="2"/>
      </rPr>
      <t>BE IT RESOLVED</t>
    </r>
    <r>
      <rPr>
        <sz val="10"/>
        <rFont val="Arial"/>
        <family val="2"/>
      </rPr>
      <t xml:space="preserve">, that the </t>
    </r>
    <r>
      <rPr>
        <b/>
        <sz val="10"/>
        <rFont val="Arial"/>
        <family val="2"/>
      </rPr>
      <t>2012</t>
    </r>
    <r>
      <rPr>
        <sz val="10"/>
        <rFont val="Arial"/>
        <family val="2"/>
      </rPr>
      <t xml:space="preserve"> duplicate be delivered to the proper collectors for collection at the proper</t>
    </r>
  </si>
  <si>
    <t xml:space="preserve">     It is recommended that a motion be made to the effect that the several tax collectors in the Warren County</t>
  </si>
  <si>
    <t>requirement of additional bond, and that such taxes be delivered to the proper collectors for collections.</t>
  </si>
  <si>
    <t>School District be appointed delinquent tax collectors of the uncollected and exonerated school taxes, without</t>
  </si>
  <si>
    <t>said collectors for the year 2012 to be approved by the Solicitor.</t>
  </si>
  <si>
    <r>
      <t xml:space="preserve">     </t>
    </r>
    <r>
      <rPr>
        <b/>
        <sz val="10"/>
        <rFont val="Arial"/>
        <family val="2"/>
      </rPr>
      <t>BE IT RESOLVED</t>
    </r>
    <r>
      <rPr>
        <sz val="10"/>
        <rFont val="Arial"/>
        <family val="2"/>
      </rPr>
      <t xml:space="preserve">, that the </t>
    </r>
    <r>
      <rPr>
        <b/>
        <sz val="10"/>
        <rFont val="Arial"/>
        <family val="2"/>
      </rPr>
      <t>2013</t>
    </r>
    <r>
      <rPr>
        <sz val="10"/>
        <rFont val="Arial"/>
        <family val="2"/>
      </rPr>
      <t xml:space="preserve"> duplicate be delivered to the proper collectors for collection at the proper</t>
    </r>
  </si>
  <si>
    <r>
      <t xml:space="preserve">     </t>
    </r>
    <r>
      <rPr>
        <b/>
        <sz val="10"/>
        <rFont val="Arial"/>
        <family val="2"/>
      </rPr>
      <t>WHEREAS</t>
    </r>
    <r>
      <rPr>
        <sz val="10"/>
        <rFont val="Arial"/>
        <family val="2"/>
      </rPr>
      <t>, all of the tax collectors in the District have settled their duplicate taxes for the year 2012 with this</t>
    </r>
  </si>
  <si>
    <t>Marcy Morgan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</si>
</sst>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mmmm\ d\,\ yyyy"/>
  </numFmts>
  <fonts count="9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Geneva"/>
    </font>
    <font>
      <sz val="10"/>
      <name val="Bookman Old Style"/>
      <family val="1"/>
    </font>
    <font>
      <b/>
      <sz val="10"/>
      <name val="Bookman Old Style"/>
      <family val="1"/>
    </font>
    <font>
      <sz val="10"/>
      <name val="Arial"/>
      <family val="2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4" fillId="0" borderId="0"/>
  </cellStyleXfs>
  <cellXfs count="9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44" fontId="0" fillId="0" borderId="0" xfId="3" applyFont="1"/>
    <xf numFmtId="44" fontId="2" fillId="0" borderId="1" xfId="3" applyFont="1" applyBorder="1" applyAlignment="1">
      <alignment horizontal="center" vertical="center" wrapText="1"/>
    </xf>
    <xf numFmtId="44" fontId="2" fillId="0" borderId="2" xfId="3" applyFont="1" applyBorder="1" applyAlignment="1">
      <alignment horizontal="center" vertical="center" wrapText="1"/>
    </xf>
    <xf numFmtId="164" fontId="0" fillId="0" borderId="0" xfId="1" applyNumberFormat="1" applyFont="1"/>
    <xf numFmtId="164" fontId="2" fillId="0" borderId="1" xfId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4" fontId="2" fillId="0" borderId="3" xfId="3" applyFont="1" applyBorder="1"/>
    <xf numFmtId="44" fontId="2" fillId="0" borderId="2" xfId="3" applyFont="1" applyBorder="1"/>
    <xf numFmtId="44" fontId="2" fillId="0" borderId="1" xfId="3" applyFont="1" applyBorder="1"/>
    <xf numFmtId="164" fontId="2" fillId="0" borderId="1" xfId="1" applyNumberFormat="1" applyFont="1" applyBorder="1"/>
    <xf numFmtId="165" fontId="0" fillId="0" borderId="0" xfId="1" applyNumberFormat="1" applyFont="1"/>
    <xf numFmtId="164" fontId="2" fillId="0" borderId="0" xfId="1" applyNumberFormat="1" applyFont="1"/>
    <xf numFmtId="164" fontId="0" fillId="0" borderId="0" xfId="1" applyNumberFormat="1" applyFont="1" applyAlignment="1"/>
    <xf numFmtId="44" fontId="2" fillId="0" borderId="0" xfId="3" applyFont="1" applyAlignment="1">
      <alignment horizontal="center"/>
    </xf>
    <xf numFmtId="0" fontId="2" fillId="0" borderId="3" xfId="0" applyFont="1" applyBorder="1" applyAlignment="1">
      <alignment horizontal="center"/>
    </xf>
    <xf numFmtId="44" fontId="2" fillId="0" borderId="4" xfId="3" applyFont="1" applyBorder="1" applyAlignment="1">
      <alignment horizontal="center"/>
    </xf>
    <xf numFmtId="164" fontId="2" fillId="0" borderId="4" xfId="1" applyNumberFormat="1" applyFont="1" applyBorder="1" applyAlignment="1">
      <alignment horizontal="center"/>
    </xf>
    <xf numFmtId="44" fontId="0" fillId="0" borderId="2" xfId="3" applyFont="1" applyBorder="1"/>
    <xf numFmtId="49" fontId="2" fillId="0" borderId="1" xfId="3" applyNumberFormat="1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49" fontId="2" fillId="0" borderId="2" xfId="3" applyNumberFormat="1" applyFont="1" applyBorder="1" applyAlignment="1">
      <alignment horizontal="center" vertical="center" wrapText="1"/>
    </xf>
    <xf numFmtId="44" fontId="2" fillId="0" borderId="0" xfId="3" applyFont="1" applyBorder="1"/>
    <xf numFmtId="4" fontId="0" fillId="0" borderId="0" xfId="3" applyNumberFormat="1" applyFont="1"/>
    <xf numFmtId="4" fontId="0" fillId="0" borderId="0" xfId="1" applyNumberFormat="1" applyFont="1"/>
    <xf numFmtId="0" fontId="0" fillId="2" borderId="0" xfId="0" applyFill="1"/>
    <xf numFmtId="44" fontId="0" fillId="2" borderId="0" xfId="3" applyFont="1" applyFill="1"/>
    <xf numFmtId="164" fontId="0" fillId="2" borderId="0" xfId="1" applyNumberFormat="1" applyFont="1" applyFill="1"/>
    <xf numFmtId="0" fontId="0" fillId="0" borderId="0" xfId="0" applyFill="1"/>
    <xf numFmtId="44" fontId="0" fillId="0" borderId="0" xfId="3" applyFont="1" applyFill="1"/>
    <xf numFmtId="164" fontId="0" fillId="0" borderId="0" xfId="1" applyNumberFormat="1" applyFont="1" applyFill="1"/>
    <xf numFmtId="44" fontId="2" fillId="0" borderId="0" xfId="3" applyFont="1" applyFill="1" applyAlignment="1">
      <alignment horizontal="center"/>
    </xf>
    <xf numFmtId="44" fontId="2" fillId="0" borderId="1" xfId="3" applyFont="1" applyFill="1" applyBorder="1"/>
    <xf numFmtId="0" fontId="2" fillId="0" borderId="0" xfId="0" applyFont="1" applyFill="1" applyAlignment="1">
      <alignment horizontal="center"/>
    </xf>
    <xf numFmtId="44" fontId="2" fillId="0" borderId="0" xfId="3" applyFont="1" applyFill="1" applyBorder="1"/>
    <xf numFmtId="0" fontId="2" fillId="0" borderId="1" xfId="0" applyFont="1" applyFill="1" applyBorder="1" applyAlignment="1">
      <alignment horizontal="center" vertical="center" wrapText="1"/>
    </xf>
    <xf numFmtId="49" fontId="2" fillId="0" borderId="1" xfId="3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3" applyNumberFormat="1" applyFont="1" applyFill="1" applyBorder="1" applyAlignment="1">
      <alignment horizontal="center" vertical="center" wrapText="1"/>
    </xf>
    <xf numFmtId="4" fontId="0" fillId="0" borderId="0" xfId="1" applyNumberFormat="1" applyFont="1" applyFill="1"/>
    <xf numFmtId="4" fontId="0" fillId="0" borderId="0" xfId="3" applyNumberFormat="1" applyFont="1" applyFill="1"/>
    <xf numFmtId="44" fontId="0" fillId="0" borderId="0" xfId="0" applyNumberFormat="1" applyFill="1"/>
    <xf numFmtId="164" fontId="2" fillId="0" borderId="1" xfId="1" applyNumberFormat="1" applyFont="1" applyFill="1" applyBorder="1"/>
    <xf numFmtId="44" fontId="2" fillId="0" borderId="2" xfId="3" applyFont="1" applyFill="1" applyBorder="1"/>
    <xf numFmtId="164" fontId="0" fillId="0" borderId="0" xfId="1" applyNumberFormat="1" applyFont="1" applyFill="1" applyAlignment="1"/>
    <xf numFmtId="165" fontId="0" fillId="0" borderId="0" xfId="1" applyNumberFormat="1" applyFont="1" applyFill="1"/>
    <xf numFmtId="39" fontId="1" fillId="0" borderId="0" xfId="1" applyNumberFormat="1"/>
    <xf numFmtId="43" fontId="1" fillId="0" borderId="0" xfId="1"/>
    <xf numFmtId="0" fontId="4" fillId="0" borderId="0" xfId="5"/>
    <xf numFmtId="0" fontId="5" fillId="0" borderId="0" xfId="5" applyFont="1"/>
    <xf numFmtId="38" fontId="5" fillId="0" borderId="0" xfId="5" applyNumberFormat="1" applyFont="1"/>
    <xf numFmtId="40" fontId="5" fillId="0" borderId="0" xfId="5" applyNumberFormat="1" applyFont="1"/>
    <xf numFmtId="15" fontId="5" fillId="0" borderId="0" xfId="5" applyNumberFormat="1" applyFont="1" applyAlignment="1">
      <alignment horizontal="center"/>
    </xf>
    <xf numFmtId="0" fontId="5" fillId="0" borderId="0" xfId="5" applyFont="1" applyAlignment="1">
      <alignment horizontal="center"/>
    </xf>
    <xf numFmtId="0" fontId="5" fillId="0" borderId="0" xfId="5" applyFont="1" applyAlignment="1"/>
    <xf numFmtId="38" fontId="6" fillId="0" borderId="5" xfId="5" applyNumberFormat="1" applyFont="1" applyBorder="1" applyAlignment="1">
      <alignment horizontal="center"/>
    </xf>
    <xf numFmtId="40" fontId="6" fillId="0" borderId="6" xfId="5" applyNumberFormat="1" applyFont="1" applyBorder="1" applyAlignment="1">
      <alignment horizontal="center"/>
    </xf>
    <xf numFmtId="0" fontId="6" fillId="0" borderId="6" xfId="5" applyFont="1" applyBorder="1" applyAlignment="1">
      <alignment horizontal="center"/>
    </xf>
    <xf numFmtId="0" fontId="6" fillId="0" borderId="7" xfId="5" applyFont="1" applyBorder="1" applyAlignment="1">
      <alignment horizontal="center"/>
    </xf>
    <xf numFmtId="38" fontId="6" fillId="0" borderId="8" xfId="5" applyNumberFormat="1" applyFont="1" applyBorder="1" applyAlignment="1">
      <alignment horizontal="center"/>
    </xf>
    <xf numFmtId="40" fontId="6" fillId="0" borderId="9" xfId="5" applyNumberFormat="1" applyFont="1" applyBorder="1" applyAlignment="1">
      <alignment horizontal="center"/>
    </xf>
    <xf numFmtId="0" fontId="6" fillId="0" borderId="9" xfId="5" applyFont="1" applyBorder="1" applyAlignment="1">
      <alignment horizontal="center"/>
    </xf>
    <xf numFmtId="0" fontId="6" fillId="0" borderId="10" xfId="5" applyFont="1" applyBorder="1" applyAlignment="1">
      <alignment horizontal="center"/>
    </xf>
    <xf numFmtId="37" fontId="5" fillId="0" borderId="0" xfId="5" applyNumberFormat="1" applyFont="1"/>
    <xf numFmtId="39" fontId="5" fillId="0" borderId="0" xfId="5" applyNumberFormat="1" applyFont="1"/>
    <xf numFmtId="3" fontId="5" fillId="0" borderId="0" xfId="5" applyNumberFormat="1" applyFont="1" applyAlignment="1"/>
    <xf numFmtId="0" fontId="6" fillId="0" borderId="0" xfId="5" applyFont="1" applyAlignment="1">
      <alignment horizontal="center"/>
    </xf>
    <xf numFmtId="5" fontId="6" fillId="0" borderId="11" xfId="5" applyNumberFormat="1" applyFont="1" applyBorder="1"/>
    <xf numFmtId="8" fontId="6" fillId="0" borderId="12" xfId="5" applyNumberFormat="1" applyFont="1" applyBorder="1"/>
    <xf numFmtId="3" fontId="6" fillId="0" borderId="12" xfId="5" applyNumberFormat="1" applyFont="1" applyBorder="1" applyAlignment="1"/>
    <xf numFmtId="5" fontId="6" fillId="0" borderId="12" xfId="5" applyNumberFormat="1" applyFont="1" applyBorder="1"/>
    <xf numFmtId="5" fontId="6" fillId="0" borderId="13" xfId="5" applyNumberFormat="1" applyFont="1" applyBorder="1"/>
    <xf numFmtId="0" fontId="6" fillId="0" borderId="0" xfId="5" applyFont="1" applyAlignment="1"/>
    <xf numFmtId="0" fontId="6" fillId="0" borderId="0" xfId="5" applyFont="1"/>
    <xf numFmtId="43" fontId="0" fillId="0" borderId="0" xfId="1" applyFont="1"/>
    <xf numFmtId="43" fontId="0" fillId="0" borderId="0" xfId="2" applyFont="1"/>
    <xf numFmtId="43" fontId="0" fillId="0" borderId="0" xfId="2" applyFont="1" applyFill="1" applyAlignment="1">
      <alignment horizontal="right"/>
    </xf>
    <xf numFmtId="0" fontId="2" fillId="0" borderId="3" xfId="0" applyFont="1" applyFill="1" applyBorder="1" applyAlignment="1">
      <alignment horizontal="center"/>
    </xf>
    <xf numFmtId="44" fontId="2" fillId="0" borderId="4" xfId="3" applyFont="1" applyFill="1" applyBorder="1" applyAlignment="1">
      <alignment horizontal="center"/>
    </xf>
    <xf numFmtId="164" fontId="2" fillId="0" borderId="4" xfId="1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44" fontId="2" fillId="0" borderId="1" xfId="3" applyFont="1" applyFill="1" applyBorder="1" applyAlignment="1">
      <alignment horizontal="center" vertical="center" wrapText="1"/>
    </xf>
    <xf numFmtId="164" fontId="2" fillId="0" borderId="0" xfId="1" applyNumberFormat="1" applyFont="1" applyFill="1"/>
    <xf numFmtId="0" fontId="0" fillId="0" borderId="0" xfId="0" applyFill="1" applyAlignment="1">
      <alignment horizontal="center" wrapText="1"/>
    </xf>
    <xf numFmtId="0" fontId="1" fillId="0" borderId="0" xfId="0" applyFont="1" applyFill="1"/>
    <xf numFmtId="43" fontId="0" fillId="0" borderId="0" xfId="1" applyFont="1" applyFill="1"/>
    <xf numFmtId="43" fontId="0" fillId="0" borderId="0" xfId="2" applyFont="1" applyFill="1"/>
    <xf numFmtId="44" fontId="2" fillId="0" borderId="3" xfId="3" applyFont="1" applyFill="1" applyBorder="1"/>
    <xf numFmtId="164" fontId="1" fillId="0" borderId="0" xfId="1" applyNumberFormat="1" applyFont="1" applyFill="1" applyAlignment="1"/>
    <xf numFmtId="44" fontId="2" fillId="0" borderId="0" xfId="3" applyFont="1" applyFill="1" applyAlignment="1">
      <alignment horizontal="center"/>
    </xf>
    <xf numFmtId="44" fontId="2" fillId="0" borderId="0" xfId="3" applyFont="1" applyAlignment="1">
      <alignment horizontal="center"/>
    </xf>
  </cellXfs>
  <cellStyles count="6">
    <cellStyle name="Comma" xfId="1" builtinId="3"/>
    <cellStyle name="Comma 2" xfId="2"/>
    <cellStyle name="Currency" xfId="3" builtinId="4"/>
    <cellStyle name="Currency 2" xfId="4"/>
    <cellStyle name="Normal" xfId="0" builtinId="0"/>
    <cellStyle name="Normal_2003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7"/>
  <sheetViews>
    <sheetView tabSelected="1" workbookViewId="0">
      <selection activeCell="D9" sqref="D9"/>
    </sheetView>
  </sheetViews>
  <sheetFormatPr defaultRowHeight="12.75"/>
  <cols>
    <col min="1" max="1" width="24.85546875" bestFit="1" customWidth="1"/>
    <col min="2" max="2" width="21.85546875" style="4" customWidth="1"/>
    <col min="3" max="3" width="17" style="4" customWidth="1"/>
    <col min="4" max="4" width="17.85546875" style="7" customWidth="1"/>
    <col min="5" max="5" width="14.7109375" style="4" customWidth="1"/>
    <col min="6" max="6" width="13" style="4" customWidth="1"/>
    <col min="8" max="8" width="12.85546875" bestFit="1" customWidth="1"/>
  </cols>
  <sheetData>
    <row r="1" spans="1:7" s="31" customFormat="1">
      <c r="A1" s="31" t="s">
        <v>156</v>
      </c>
      <c r="B1" s="32"/>
      <c r="C1" s="32"/>
      <c r="D1" s="48">
        <v>41547</v>
      </c>
      <c r="E1" s="32"/>
      <c r="F1" s="32"/>
    </row>
    <row r="2" spans="1:7" s="31" customFormat="1">
      <c r="A2" s="31" t="s">
        <v>1</v>
      </c>
      <c r="B2" s="32"/>
      <c r="C2" s="32"/>
      <c r="D2" s="33"/>
      <c r="E2" s="32"/>
      <c r="F2" s="32"/>
    </row>
    <row r="3" spans="1:7" s="31" customFormat="1" ht="13.5" thickBot="1">
      <c r="B3" s="32"/>
      <c r="C3" s="32"/>
      <c r="D3" s="33"/>
      <c r="E3" s="32"/>
      <c r="F3" s="32"/>
    </row>
    <row r="4" spans="1:7" s="1" customFormat="1" ht="26.25" thickBot="1">
      <c r="A4" s="83"/>
      <c r="B4" s="83"/>
      <c r="C4" s="84" t="s">
        <v>2</v>
      </c>
      <c r="D4" s="84" t="s">
        <v>192</v>
      </c>
      <c r="E4" s="86"/>
      <c r="F4" s="2"/>
      <c r="G4" s="2"/>
    </row>
    <row r="5" spans="1:7" s="31" customFormat="1">
      <c r="C5" s="32"/>
      <c r="D5" s="32"/>
    </row>
    <row r="6" spans="1:7" s="31" customFormat="1">
      <c r="B6" s="31" t="s">
        <v>5</v>
      </c>
      <c r="C6" s="89">
        <v>815171</v>
      </c>
      <c r="D6" s="79">
        <v>41545.81</v>
      </c>
      <c r="E6" s="44"/>
    </row>
    <row r="7" spans="1:7" s="31" customFormat="1">
      <c r="B7" s="31" t="s">
        <v>6</v>
      </c>
      <c r="C7" s="89">
        <v>15439771</v>
      </c>
      <c r="D7" s="79">
        <v>786900.01</v>
      </c>
      <c r="E7" s="44"/>
    </row>
    <row r="8" spans="1:7" s="31" customFormat="1">
      <c r="B8" s="31" t="s">
        <v>7</v>
      </c>
      <c r="C8" s="89">
        <v>2703391</v>
      </c>
      <c r="D8" s="79">
        <v>137780.43</v>
      </c>
      <c r="E8" s="44"/>
    </row>
    <row r="9" spans="1:7" s="31" customFormat="1">
      <c r="B9" s="31" t="s">
        <v>8</v>
      </c>
      <c r="C9" s="89">
        <v>102928982</v>
      </c>
      <c r="D9" s="79">
        <v>5245855.47</v>
      </c>
      <c r="E9" s="44"/>
    </row>
    <row r="10" spans="1:7" s="31" customFormat="1">
      <c r="B10" s="31" t="s">
        <v>9</v>
      </c>
      <c r="C10" s="89">
        <v>2704119</v>
      </c>
      <c r="D10" s="79">
        <v>137817.46</v>
      </c>
      <c r="E10" s="44"/>
    </row>
    <row r="11" spans="1:7" s="31" customFormat="1">
      <c r="B11" s="31" t="s">
        <v>10</v>
      </c>
      <c r="C11" s="89">
        <v>52644340</v>
      </c>
      <c r="D11" s="79">
        <v>2683059.94</v>
      </c>
      <c r="E11" s="44"/>
    </row>
    <row r="12" spans="1:7" s="31" customFormat="1">
      <c r="B12" s="31" t="s">
        <v>11</v>
      </c>
      <c r="C12" s="89">
        <v>6619444</v>
      </c>
      <c r="D12" s="79">
        <v>337365.03</v>
      </c>
      <c r="E12" s="44"/>
    </row>
    <row r="13" spans="1:7" s="31" customFormat="1">
      <c r="B13" s="31" t="s">
        <v>12</v>
      </c>
      <c r="C13" s="89">
        <v>6630960</v>
      </c>
      <c r="D13" s="79">
        <v>337951.96</v>
      </c>
      <c r="E13" s="44"/>
    </row>
    <row r="14" spans="1:7" s="31" customFormat="1">
      <c r="B14" s="31" t="s">
        <v>13</v>
      </c>
      <c r="C14" s="89">
        <v>7556865</v>
      </c>
      <c r="D14" s="79">
        <v>385141.38</v>
      </c>
      <c r="E14" s="44"/>
    </row>
    <row r="15" spans="1:7" s="31" customFormat="1">
      <c r="B15" s="31" t="s">
        <v>14</v>
      </c>
      <c r="C15" s="89">
        <v>9870680</v>
      </c>
      <c r="D15" s="79">
        <v>503066.81</v>
      </c>
      <c r="E15" s="44"/>
    </row>
    <row r="16" spans="1:7" s="31" customFormat="1">
      <c r="B16" s="31" t="s">
        <v>15</v>
      </c>
      <c r="C16" s="89">
        <v>8696254</v>
      </c>
      <c r="D16" s="79">
        <v>443211.21</v>
      </c>
      <c r="E16" s="44"/>
    </row>
    <row r="17" spans="2:6" s="31" customFormat="1">
      <c r="B17" s="31" t="s">
        <v>16</v>
      </c>
      <c r="C17" s="89">
        <v>27215760</v>
      </c>
      <c r="D17" s="79">
        <v>1387072.19</v>
      </c>
      <c r="E17" s="44"/>
    </row>
    <row r="18" spans="2:6" s="31" customFormat="1">
      <c r="B18" s="31" t="s">
        <v>17</v>
      </c>
      <c r="C18" s="89">
        <v>6860808</v>
      </c>
      <c r="D18" s="79">
        <v>349666.12</v>
      </c>
      <c r="E18" s="44"/>
    </row>
    <row r="19" spans="2:6" s="31" customFormat="1">
      <c r="B19" s="31" t="s">
        <v>18</v>
      </c>
      <c r="C19" s="89">
        <v>15346118</v>
      </c>
      <c r="D19" s="79">
        <v>782126.96</v>
      </c>
      <c r="E19" s="44"/>
    </row>
    <row r="20" spans="2:6" s="31" customFormat="1">
      <c r="B20" s="31" t="s">
        <v>19</v>
      </c>
      <c r="C20" s="89">
        <v>33085250</v>
      </c>
      <c r="D20" s="79">
        <v>1686215.33</v>
      </c>
      <c r="E20" s="44"/>
    </row>
    <row r="21" spans="2:6" s="31" customFormat="1">
      <c r="B21" s="31" t="s">
        <v>20</v>
      </c>
      <c r="C21" s="89">
        <v>12427212</v>
      </c>
      <c r="D21" s="79">
        <v>633362.34</v>
      </c>
      <c r="E21" s="44"/>
    </row>
    <row r="22" spans="2:6" s="31" customFormat="1">
      <c r="B22" s="31" t="s">
        <v>21</v>
      </c>
      <c r="C22" s="89">
        <v>31641795</v>
      </c>
      <c r="D22" s="79">
        <v>1612648.71</v>
      </c>
      <c r="E22" s="44"/>
    </row>
    <row r="23" spans="2:6" s="31" customFormat="1">
      <c r="B23" s="31" t="s">
        <v>22</v>
      </c>
      <c r="C23" s="89">
        <v>15136862</v>
      </c>
      <c r="D23" s="79">
        <v>771461.27</v>
      </c>
      <c r="E23" s="44"/>
    </row>
    <row r="24" spans="2:6" s="31" customFormat="1">
      <c r="B24" s="31" t="s">
        <v>23</v>
      </c>
      <c r="C24" s="89">
        <v>4982630</v>
      </c>
      <c r="D24" s="79">
        <v>253943.53</v>
      </c>
      <c r="E24" s="44"/>
    </row>
    <row r="25" spans="2:6" s="31" customFormat="1">
      <c r="B25" s="31" t="s">
        <v>24</v>
      </c>
      <c r="C25" s="89">
        <v>11158621</v>
      </c>
      <c r="D25" s="79">
        <v>568707.55000000005</v>
      </c>
      <c r="E25" s="44"/>
    </row>
    <row r="26" spans="2:6" s="31" customFormat="1">
      <c r="B26" s="31" t="s">
        <v>25</v>
      </c>
      <c r="C26" s="89">
        <v>3776868</v>
      </c>
      <c r="D26" s="79">
        <v>192490.93</v>
      </c>
      <c r="E26" s="44"/>
    </row>
    <row r="27" spans="2:6" s="31" customFormat="1">
      <c r="B27" s="31" t="s">
        <v>26</v>
      </c>
      <c r="C27" s="89">
        <v>5305118</v>
      </c>
      <c r="D27" s="79">
        <v>270379.40999999997</v>
      </c>
      <c r="E27" s="44"/>
    </row>
    <row r="28" spans="2:6" s="31" customFormat="1">
      <c r="B28" s="31" t="s">
        <v>27</v>
      </c>
      <c r="C28" s="89">
        <v>4069825</v>
      </c>
      <c r="D28" s="79">
        <v>207421.78</v>
      </c>
      <c r="E28" s="44"/>
    </row>
    <row r="29" spans="2:6" s="31" customFormat="1">
      <c r="B29" s="31" t="s">
        <v>28</v>
      </c>
      <c r="C29" s="89">
        <v>14434289</v>
      </c>
      <c r="D29" s="79">
        <v>735654.6</v>
      </c>
      <c r="E29" s="44"/>
    </row>
    <row r="30" spans="2:6" s="31" customFormat="1" ht="13.5" thickBot="1">
      <c r="C30" s="32"/>
      <c r="D30" s="32"/>
      <c r="E30" s="44"/>
    </row>
    <row r="31" spans="2:6" s="31" customFormat="1" ht="13.5" thickBot="1">
      <c r="B31" s="36" t="s">
        <v>29</v>
      </c>
      <c r="C31" s="90">
        <f>SUM(C6:C30)</f>
        <v>402051133</v>
      </c>
      <c r="D31" s="35">
        <f>SUM(D6:D30)</f>
        <v>20490846.230000004</v>
      </c>
      <c r="E31" s="44"/>
    </row>
    <row r="32" spans="2:6" s="31" customFormat="1">
      <c r="B32" s="32"/>
      <c r="C32" s="32"/>
      <c r="D32" s="33"/>
      <c r="E32" s="32"/>
      <c r="F32" s="32"/>
    </row>
    <row r="33" spans="1:6" s="31" customFormat="1">
      <c r="B33" s="32"/>
      <c r="C33" s="32"/>
      <c r="D33" s="33" t="s">
        <v>30</v>
      </c>
      <c r="E33" s="32"/>
      <c r="F33" s="32"/>
    </row>
    <row r="34" spans="1:6" s="31" customFormat="1">
      <c r="B34" s="32"/>
      <c r="C34" s="32"/>
      <c r="D34" s="33"/>
      <c r="E34" s="32"/>
      <c r="F34" s="32"/>
    </row>
    <row r="35" spans="1:6" s="31" customFormat="1">
      <c r="B35" s="32"/>
      <c r="C35" s="32"/>
      <c r="D35" s="85" t="s">
        <v>31</v>
      </c>
      <c r="E35" s="32"/>
      <c r="F35" s="32"/>
    </row>
    <row r="36" spans="1:6" s="31" customFormat="1">
      <c r="B36" s="32"/>
      <c r="C36" s="32"/>
      <c r="D36" s="33"/>
      <c r="E36" s="32"/>
      <c r="F36" s="32"/>
    </row>
    <row r="37" spans="1:6" s="31" customFormat="1">
      <c r="B37" s="32"/>
      <c r="C37" s="32"/>
      <c r="D37" s="47" t="s">
        <v>175</v>
      </c>
      <c r="E37" s="32"/>
      <c r="F37" s="32"/>
    </row>
    <row r="38" spans="1:6" s="31" customFormat="1">
      <c r="B38" s="32"/>
      <c r="C38" s="32"/>
      <c r="D38" s="47" t="s">
        <v>147</v>
      </c>
      <c r="E38" s="32"/>
      <c r="F38" s="32"/>
    </row>
    <row r="39" spans="1:6" s="31" customFormat="1">
      <c r="B39" s="32"/>
      <c r="C39" s="32"/>
      <c r="D39" s="91" t="s">
        <v>208</v>
      </c>
      <c r="E39" s="32"/>
      <c r="F39" s="32"/>
    </row>
    <row r="40" spans="1:6" s="31" customFormat="1">
      <c r="B40" s="32"/>
      <c r="C40" s="32"/>
      <c r="D40" s="91"/>
      <c r="E40" s="32"/>
      <c r="F40" s="32"/>
    </row>
    <row r="41" spans="1:6" s="31" customFormat="1">
      <c r="B41" s="32"/>
      <c r="C41" s="32"/>
      <c r="D41" s="33"/>
      <c r="E41" s="32"/>
      <c r="F41" s="32"/>
    </row>
    <row r="42" spans="1:6" s="31" customFormat="1">
      <c r="B42" s="32"/>
      <c r="C42" s="32"/>
      <c r="D42" s="48">
        <v>41547</v>
      </c>
      <c r="E42" s="32"/>
      <c r="F42" s="32"/>
    </row>
    <row r="43" spans="1:6" s="31" customFormat="1">
      <c r="B43" s="32"/>
      <c r="C43" s="32"/>
      <c r="D43" s="33"/>
      <c r="E43" s="32"/>
      <c r="F43" s="32"/>
    </row>
    <row r="44" spans="1:6" s="31" customFormat="1">
      <c r="A44" s="31" t="str">
        <f>A1</f>
        <v>Mr. President and Members</v>
      </c>
      <c r="B44" s="32"/>
      <c r="C44" s="32"/>
      <c r="D44" s="33"/>
      <c r="E44" s="32"/>
      <c r="F44" s="32"/>
    </row>
    <row r="45" spans="1:6" s="31" customFormat="1">
      <c r="A45" s="31" t="str">
        <f>A2</f>
        <v>Board of School Directors</v>
      </c>
      <c r="B45" s="32"/>
      <c r="C45" s="32"/>
      <c r="D45" s="33"/>
      <c r="E45" s="32"/>
      <c r="F45" s="32"/>
    </row>
    <row r="46" spans="1:6" s="31" customFormat="1">
      <c r="B46" s="32"/>
      <c r="C46" s="32"/>
      <c r="D46" s="33"/>
      <c r="E46" s="32"/>
      <c r="F46" s="32"/>
    </row>
    <row r="47" spans="1:6" s="31" customFormat="1">
      <c r="A47" s="31" t="s">
        <v>35</v>
      </c>
      <c r="B47" s="32"/>
      <c r="C47" s="32"/>
      <c r="D47" s="33"/>
      <c r="E47" s="32"/>
      <c r="F47" s="32"/>
    </row>
    <row r="48" spans="1:6" s="31" customFormat="1">
      <c r="B48" s="32"/>
      <c r="C48" s="32"/>
      <c r="D48" s="33"/>
      <c r="E48" s="32"/>
      <c r="F48" s="32"/>
    </row>
    <row r="49" spans="1:6" s="31" customFormat="1">
      <c r="A49" s="31" t="s">
        <v>193</v>
      </c>
      <c r="B49" s="32"/>
      <c r="C49" s="32"/>
      <c r="D49" s="33"/>
      <c r="E49" s="32"/>
      <c r="F49" s="32"/>
    </row>
    <row r="50" spans="1:6" s="31" customFormat="1">
      <c r="A50" s="31" t="s">
        <v>195</v>
      </c>
      <c r="B50" s="32"/>
      <c r="C50" s="32"/>
      <c r="D50" s="33"/>
      <c r="E50" s="32"/>
      <c r="F50" s="32"/>
    </row>
    <row r="51" spans="1:6" s="31" customFormat="1">
      <c r="A51" s="87" t="s">
        <v>205</v>
      </c>
      <c r="B51" s="32"/>
      <c r="C51" s="32"/>
      <c r="D51" s="33"/>
      <c r="E51" s="32"/>
      <c r="F51" s="32"/>
    </row>
    <row r="52" spans="1:6" s="31" customFormat="1" ht="13.5" thickBot="1">
      <c r="B52" s="32"/>
      <c r="C52" s="32"/>
      <c r="D52" s="33"/>
      <c r="E52" s="32"/>
      <c r="F52" s="32"/>
    </row>
    <row r="53" spans="1:6" s="31" customFormat="1" ht="13.5" thickBot="1">
      <c r="A53" s="80" t="s">
        <v>39</v>
      </c>
      <c r="B53" s="81"/>
      <c r="C53" s="81" t="s">
        <v>40</v>
      </c>
      <c r="D53" s="82"/>
      <c r="E53" s="81" t="s">
        <v>41</v>
      </c>
    </row>
    <row r="54" spans="1:6" s="31" customFormat="1">
      <c r="B54" s="32"/>
      <c r="C54" s="32"/>
      <c r="D54" s="33"/>
      <c r="E54" s="32"/>
      <c r="F54" s="32"/>
    </row>
    <row r="55" spans="1:6" s="31" customFormat="1">
      <c r="A55" s="87" t="s">
        <v>184</v>
      </c>
      <c r="B55" s="32"/>
      <c r="C55" s="32" t="s">
        <v>5</v>
      </c>
      <c r="D55" s="33"/>
      <c r="E55" s="32">
        <v>6410.49</v>
      </c>
      <c r="F55" s="32"/>
    </row>
    <row r="56" spans="1:6" s="31" customFormat="1">
      <c r="A56" s="31" t="s">
        <v>134</v>
      </c>
      <c r="B56" s="32"/>
      <c r="C56" s="32" t="s">
        <v>44</v>
      </c>
      <c r="D56" s="33"/>
      <c r="E56" s="32">
        <v>95214.68</v>
      </c>
      <c r="F56" s="32"/>
    </row>
    <row r="57" spans="1:6" s="31" customFormat="1">
      <c r="A57" s="87" t="s">
        <v>190</v>
      </c>
      <c r="B57" s="32"/>
      <c r="C57" s="32" t="s">
        <v>46</v>
      </c>
      <c r="D57" s="33"/>
      <c r="E57" s="32">
        <v>18042.080000000002</v>
      </c>
      <c r="F57" s="32"/>
    </row>
    <row r="58" spans="1:6" s="31" customFormat="1">
      <c r="A58" s="31" t="s">
        <v>47</v>
      </c>
      <c r="B58" s="32"/>
      <c r="C58" s="32" t="s">
        <v>9</v>
      </c>
      <c r="D58" s="33"/>
      <c r="E58" s="32">
        <v>29400.78</v>
      </c>
      <c r="F58" s="32"/>
    </row>
    <row r="59" spans="1:6" s="31" customFormat="1">
      <c r="A59" s="31" t="s">
        <v>153</v>
      </c>
      <c r="B59" s="32"/>
      <c r="C59" s="32" t="s">
        <v>49</v>
      </c>
      <c r="D59" s="33"/>
      <c r="E59" s="32">
        <v>215619.75</v>
      </c>
      <c r="F59" s="32"/>
    </row>
    <row r="60" spans="1:6" s="31" customFormat="1">
      <c r="A60" s="31" t="s">
        <v>50</v>
      </c>
      <c r="B60" s="32"/>
      <c r="C60" s="32" t="s">
        <v>51</v>
      </c>
      <c r="D60" s="33"/>
      <c r="E60" s="32">
        <v>26699.1</v>
      </c>
      <c r="F60" s="32"/>
    </row>
    <row r="61" spans="1:6" s="31" customFormat="1">
      <c r="A61" s="31" t="s">
        <v>52</v>
      </c>
      <c r="B61" s="32"/>
      <c r="C61" s="32" t="s">
        <v>53</v>
      </c>
      <c r="D61" s="33"/>
      <c r="E61" s="32">
        <v>23714.05</v>
      </c>
      <c r="F61" s="32"/>
    </row>
    <row r="62" spans="1:6" s="31" customFormat="1">
      <c r="A62" s="31" t="s">
        <v>118</v>
      </c>
      <c r="B62" s="32"/>
      <c r="C62" s="32" t="s">
        <v>55</v>
      </c>
      <c r="D62" s="33"/>
      <c r="E62" s="32">
        <v>14650.65</v>
      </c>
      <c r="F62" s="32"/>
    </row>
    <row r="63" spans="1:6" s="31" customFormat="1">
      <c r="A63" s="31" t="s">
        <v>56</v>
      </c>
      <c r="B63" s="32"/>
      <c r="C63" s="32" t="s">
        <v>57</v>
      </c>
      <c r="D63" s="33"/>
      <c r="E63" s="32">
        <v>48097.64</v>
      </c>
      <c r="F63" s="32"/>
    </row>
    <row r="64" spans="1:6" s="31" customFormat="1">
      <c r="A64" s="31" t="s">
        <v>105</v>
      </c>
      <c r="B64" s="32"/>
      <c r="C64" s="32" t="s">
        <v>59</v>
      </c>
      <c r="D64" s="33"/>
      <c r="E64" s="32">
        <v>75010.559999999998</v>
      </c>
      <c r="F64" s="32"/>
    </row>
    <row r="65" spans="1:6" s="31" customFormat="1">
      <c r="A65" s="31" t="s">
        <v>183</v>
      </c>
      <c r="B65" s="32"/>
      <c r="C65" s="32" t="s">
        <v>61</v>
      </c>
      <c r="D65" s="33"/>
      <c r="E65" s="32">
        <v>106266.86</v>
      </c>
      <c r="F65" s="32"/>
    </row>
    <row r="66" spans="1:6" s="31" customFormat="1">
      <c r="A66" s="31" t="s">
        <v>144</v>
      </c>
      <c r="B66" s="32"/>
      <c r="C66" s="32" t="s">
        <v>63</v>
      </c>
      <c r="D66" s="33"/>
      <c r="E66" s="32">
        <v>30932.91</v>
      </c>
      <c r="F66" s="32"/>
    </row>
    <row r="67" spans="1:6" s="31" customFormat="1">
      <c r="A67" s="31" t="s">
        <v>106</v>
      </c>
      <c r="B67" s="32"/>
      <c r="C67" s="32" t="s">
        <v>64</v>
      </c>
      <c r="D67" s="33"/>
      <c r="E67" s="32">
        <v>116126.06</v>
      </c>
      <c r="F67" s="32"/>
    </row>
    <row r="68" spans="1:6" s="31" customFormat="1">
      <c r="A68" s="31" t="s">
        <v>65</v>
      </c>
      <c r="B68" s="32"/>
      <c r="C68" s="32" t="s">
        <v>66</v>
      </c>
      <c r="D68" s="33"/>
      <c r="E68" s="32">
        <v>65667.960000000006</v>
      </c>
      <c r="F68" s="32"/>
    </row>
    <row r="69" spans="1:6" s="31" customFormat="1">
      <c r="A69" s="31" t="s">
        <v>178</v>
      </c>
      <c r="B69" s="32"/>
      <c r="C69" s="32" t="s">
        <v>68</v>
      </c>
      <c r="D69" s="33"/>
      <c r="E69" s="32">
        <v>72311.759999999995</v>
      </c>
      <c r="F69" s="32"/>
    </row>
    <row r="70" spans="1:6" s="31" customFormat="1">
      <c r="A70" s="87" t="s">
        <v>155</v>
      </c>
      <c r="B70" s="32"/>
      <c r="C70" s="32" t="s">
        <v>70</v>
      </c>
      <c r="D70" s="33"/>
      <c r="E70" s="32">
        <v>62396.07</v>
      </c>
      <c r="F70" s="32"/>
    </row>
    <row r="71" spans="1:6" s="31" customFormat="1">
      <c r="A71" s="31" t="s">
        <v>114</v>
      </c>
      <c r="B71" s="32"/>
      <c r="C71" s="32" t="s">
        <v>72</v>
      </c>
      <c r="D71" s="33"/>
      <c r="E71" s="32">
        <v>74081.77</v>
      </c>
      <c r="F71" s="32"/>
    </row>
    <row r="72" spans="1:6" s="31" customFormat="1">
      <c r="A72" s="31" t="s">
        <v>107</v>
      </c>
      <c r="B72" s="32"/>
      <c r="C72" s="32" t="s">
        <v>23</v>
      </c>
      <c r="D72" s="33"/>
      <c r="E72" s="32">
        <v>13789.46</v>
      </c>
      <c r="F72" s="32"/>
    </row>
    <row r="73" spans="1:6" s="31" customFormat="1">
      <c r="A73" s="31" t="s">
        <v>74</v>
      </c>
      <c r="B73" s="32"/>
      <c r="C73" s="32" t="s">
        <v>75</v>
      </c>
      <c r="D73" s="33"/>
      <c r="E73" s="32">
        <v>64304.1</v>
      </c>
      <c r="F73" s="32"/>
    </row>
    <row r="74" spans="1:6" s="31" customFormat="1">
      <c r="A74" s="87" t="s">
        <v>188</v>
      </c>
      <c r="B74" s="32"/>
      <c r="C74" s="32" t="s">
        <v>25</v>
      </c>
      <c r="D74" s="33"/>
      <c r="E74" s="32">
        <v>26893.42</v>
      </c>
      <c r="F74" s="32"/>
    </row>
    <row r="75" spans="1:6" s="31" customFormat="1">
      <c r="A75" s="31" t="s">
        <v>129</v>
      </c>
      <c r="B75" s="32"/>
      <c r="C75" s="32" t="s">
        <v>78</v>
      </c>
      <c r="D75" s="33"/>
      <c r="E75" s="32">
        <v>46638.37</v>
      </c>
      <c r="F75" s="32"/>
    </row>
    <row r="76" spans="1:6" s="31" customFormat="1">
      <c r="A76" s="31" t="s">
        <v>130</v>
      </c>
      <c r="B76" s="32"/>
      <c r="C76" s="32" t="s">
        <v>80</v>
      </c>
      <c r="D76" s="33"/>
      <c r="E76" s="32">
        <v>477427.56</v>
      </c>
      <c r="F76" s="32"/>
    </row>
    <row r="77" spans="1:6" s="31" customFormat="1">
      <c r="A77" s="31" t="s">
        <v>28</v>
      </c>
      <c r="B77" s="32"/>
      <c r="C77" s="32" t="s">
        <v>28</v>
      </c>
      <c r="D77" s="33"/>
      <c r="E77" s="32">
        <v>19357.55</v>
      </c>
      <c r="F77" s="32"/>
    </row>
    <row r="78" spans="1:6" s="31" customFormat="1">
      <c r="A78" s="31" t="s">
        <v>8</v>
      </c>
      <c r="B78" s="32"/>
      <c r="C78" s="32" t="s">
        <v>8</v>
      </c>
      <c r="D78" s="33"/>
      <c r="E78" s="32">
        <v>70374.87</v>
      </c>
      <c r="F78" s="32"/>
    </row>
    <row r="79" spans="1:6" s="31" customFormat="1" ht="13.5" thickBot="1">
      <c r="B79" s="32"/>
      <c r="C79" s="32"/>
      <c r="D79" s="33"/>
      <c r="E79" s="32"/>
      <c r="F79" s="32"/>
    </row>
    <row r="80" spans="1:6" s="31" customFormat="1" ht="13.5" thickBot="1">
      <c r="B80" s="32"/>
      <c r="C80" s="34" t="s">
        <v>29</v>
      </c>
      <c r="D80" s="33"/>
      <c r="E80" s="35">
        <f>SUM(E55:E79)</f>
        <v>1799428.5</v>
      </c>
      <c r="F80" s="32"/>
    </row>
    <row r="81" spans="1:6" s="31" customFormat="1">
      <c r="B81" s="32"/>
      <c r="C81" s="32"/>
      <c r="D81" s="33"/>
      <c r="E81" s="32"/>
      <c r="F81" s="32"/>
    </row>
    <row r="82" spans="1:6" s="31" customFormat="1">
      <c r="B82" s="32"/>
      <c r="C82" s="32"/>
      <c r="D82" s="33"/>
      <c r="E82" s="32"/>
      <c r="F82" s="32"/>
    </row>
    <row r="83" spans="1:6" s="31" customFormat="1">
      <c r="A83" s="31" t="s">
        <v>197</v>
      </c>
      <c r="B83" s="32"/>
      <c r="C83" s="32"/>
      <c r="D83" s="33"/>
      <c r="E83" s="32"/>
      <c r="F83" s="32"/>
    </row>
    <row r="84" spans="1:6" s="31" customFormat="1">
      <c r="A84" s="87" t="s">
        <v>196</v>
      </c>
      <c r="B84" s="32"/>
      <c r="C84" s="32"/>
      <c r="D84" s="33"/>
      <c r="E84" s="32"/>
      <c r="F84" s="32"/>
    </row>
    <row r="85" spans="1:6" s="31" customFormat="1" ht="13.5" thickBot="1">
      <c r="B85" s="32"/>
      <c r="C85" s="32"/>
      <c r="D85" s="33"/>
      <c r="E85" s="32"/>
      <c r="F85" s="32"/>
    </row>
    <row r="86" spans="1:6" s="31" customFormat="1" ht="13.5" thickBot="1">
      <c r="A86" s="38" t="s">
        <v>39</v>
      </c>
      <c r="B86" s="39" t="s">
        <v>121</v>
      </c>
      <c r="C86" s="41" t="s">
        <v>145</v>
      </c>
      <c r="D86" s="41" t="s">
        <v>146</v>
      </c>
    </row>
    <row r="87" spans="1:6" s="31" customFormat="1">
      <c r="B87" s="32"/>
      <c r="C87" s="32"/>
      <c r="D87" s="32"/>
    </row>
    <row r="88" spans="1:6" s="31" customFormat="1">
      <c r="A88" s="32" t="s">
        <v>5</v>
      </c>
      <c r="B88" s="43">
        <v>0</v>
      </c>
      <c r="C88" s="43">
        <v>0</v>
      </c>
      <c r="D88" s="43">
        <v>0</v>
      </c>
    </row>
    <row r="89" spans="1:6" s="31" customFormat="1">
      <c r="A89" s="32" t="s">
        <v>44</v>
      </c>
      <c r="B89" s="43">
        <v>0</v>
      </c>
      <c r="C89" s="43">
        <v>0</v>
      </c>
      <c r="D89" s="43">
        <v>0</v>
      </c>
    </row>
    <row r="90" spans="1:6" s="31" customFormat="1">
      <c r="A90" s="32" t="s">
        <v>46</v>
      </c>
      <c r="B90" s="43">
        <v>0</v>
      </c>
      <c r="C90" s="43">
        <v>0</v>
      </c>
      <c r="D90" s="43">
        <v>0</v>
      </c>
    </row>
    <row r="91" spans="1:6" s="31" customFormat="1">
      <c r="A91" s="32" t="s">
        <v>9</v>
      </c>
      <c r="B91" s="43">
        <v>20</v>
      </c>
      <c r="C91" s="43">
        <v>60</v>
      </c>
      <c r="D91" s="43">
        <v>50</v>
      </c>
    </row>
    <row r="92" spans="1:6" s="31" customFormat="1">
      <c r="A92" s="32" t="s">
        <v>49</v>
      </c>
      <c r="B92" s="43">
        <v>0</v>
      </c>
      <c r="C92" s="43">
        <v>0</v>
      </c>
      <c r="D92" s="43">
        <v>0</v>
      </c>
    </row>
    <row r="93" spans="1:6" s="31" customFormat="1">
      <c r="A93" s="32" t="s">
        <v>51</v>
      </c>
      <c r="B93" s="43">
        <v>0</v>
      </c>
      <c r="C93" s="43">
        <v>0</v>
      </c>
      <c r="D93" s="43">
        <v>0</v>
      </c>
    </row>
    <row r="94" spans="1:6" s="31" customFormat="1">
      <c r="A94" s="32" t="s">
        <v>53</v>
      </c>
      <c r="B94" s="43">
        <v>0</v>
      </c>
      <c r="C94" s="43">
        <v>0</v>
      </c>
      <c r="D94" s="43">
        <v>0</v>
      </c>
    </row>
    <row r="95" spans="1:6" s="31" customFormat="1">
      <c r="A95" s="32" t="s">
        <v>55</v>
      </c>
      <c r="B95" s="43">
        <v>0</v>
      </c>
      <c r="C95" s="43">
        <v>0</v>
      </c>
      <c r="D95" s="43">
        <v>0</v>
      </c>
    </row>
    <row r="96" spans="1:6" s="31" customFormat="1">
      <c r="A96" s="32" t="s">
        <v>57</v>
      </c>
      <c r="B96" s="43">
        <v>0</v>
      </c>
      <c r="C96" s="43">
        <v>0</v>
      </c>
      <c r="D96" s="43">
        <v>0</v>
      </c>
    </row>
    <row r="97" spans="1:4" s="31" customFormat="1">
      <c r="A97" s="32" t="s">
        <v>59</v>
      </c>
      <c r="B97" s="43">
        <v>0</v>
      </c>
      <c r="C97" s="43">
        <v>0</v>
      </c>
      <c r="D97" s="43">
        <v>0</v>
      </c>
    </row>
    <row r="98" spans="1:4" s="31" customFormat="1">
      <c r="A98" s="32" t="s">
        <v>61</v>
      </c>
      <c r="B98" s="43">
        <v>0</v>
      </c>
      <c r="C98" s="43">
        <v>0</v>
      </c>
      <c r="D98" s="43">
        <v>0</v>
      </c>
    </row>
    <row r="99" spans="1:4" s="31" customFormat="1">
      <c r="A99" s="32" t="s">
        <v>63</v>
      </c>
      <c r="B99" s="43">
        <v>0</v>
      </c>
      <c r="C99" s="43">
        <v>0</v>
      </c>
      <c r="D99" s="43">
        <v>0</v>
      </c>
    </row>
    <row r="100" spans="1:4" s="31" customFormat="1">
      <c r="A100" s="32" t="s">
        <v>64</v>
      </c>
      <c r="B100" s="43">
        <v>0</v>
      </c>
      <c r="C100" s="43">
        <v>0</v>
      </c>
      <c r="D100" s="43">
        <v>0</v>
      </c>
    </row>
    <row r="101" spans="1:4" s="31" customFormat="1">
      <c r="A101" s="32" t="s">
        <v>66</v>
      </c>
      <c r="B101" s="43">
        <v>0</v>
      </c>
      <c r="C101" s="43">
        <v>0</v>
      </c>
      <c r="D101" s="43">
        <v>0</v>
      </c>
    </row>
    <row r="102" spans="1:4" s="31" customFormat="1">
      <c r="A102" s="32" t="s">
        <v>68</v>
      </c>
      <c r="B102" s="43">
        <v>0</v>
      </c>
      <c r="C102" s="43">
        <v>0</v>
      </c>
      <c r="D102" s="43">
        <v>20</v>
      </c>
    </row>
    <row r="103" spans="1:4" s="31" customFormat="1">
      <c r="A103" s="32" t="s">
        <v>70</v>
      </c>
      <c r="B103" s="43">
        <v>0</v>
      </c>
      <c r="C103" s="43">
        <v>0</v>
      </c>
      <c r="D103" s="43">
        <v>10</v>
      </c>
    </row>
    <row r="104" spans="1:4" s="31" customFormat="1">
      <c r="A104" s="32" t="s">
        <v>72</v>
      </c>
      <c r="B104" s="43">
        <v>0</v>
      </c>
      <c r="C104" s="43">
        <v>10</v>
      </c>
      <c r="D104" s="43">
        <v>10</v>
      </c>
    </row>
    <row r="105" spans="1:4" s="31" customFormat="1">
      <c r="A105" s="32" t="s">
        <v>23</v>
      </c>
      <c r="B105" s="43">
        <v>0</v>
      </c>
      <c r="C105" s="43">
        <v>10</v>
      </c>
      <c r="D105" s="43">
        <v>0</v>
      </c>
    </row>
    <row r="106" spans="1:4" s="31" customFormat="1">
      <c r="A106" s="32" t="s">
        <v>75</v>
      </c>
      <c r="B106" s="43">
        <v>0</v>
      </c>
      <c r="C106" s="43">
        <v>0</v>
      </c>
      <c r="D106" s="43">
        <v>0</v>
      </c>
    </row>
    <row r="107" spans="1:4" s="31" customFormat="1">
      <c r="A107" s="32" t="s">
        <v>25</v>
      </c>
      <c r="B107" s="43">
        <v>0</v>
      </c>
      <c r="C107" s="43">
        <v>0</v>
      </c>
      <c r="D107" s="43">
        <v>0</v>
      </c>
    </row>
    <row r="108" spans="1:4" s="31" customFormat="1">
      <c r="A108" s="32" t="s">
        <v>78</v>
      </c>
      <c r="B108" s="43">
        <v>0</v>
      </c>
      <c r="C108" s="43">
        <v>0</v>
      </c>
      <c r="D108" s="43">
        <v>0</v>
      </c>
    </row>
    <row r="109" spans="1:4" s="31" customFormat="1">
      <c r="A109" s="32" t="s">
        <v>80</v>
      </c>
      <c r="B109" s="43">
        <v>0</v>
      </c>
      <c r="C109" s="43">
        <v>0</v>
      </c>
      <c r="D109" s="43">
        <v>0</v>
      </c>
    </row>
    <row r="110" spans="1:4" s="31" customFormat="1">
      <c r="A110" s="31" t="s">
        <v>28</v>
      </c>
      <c r="B110" s="43">
        <v>20</v>
      </c>
      <c r="C110" s="43">
        <v>0</v>
      </c>
      <c r="D110" s="43">
        <v>0</v>
      </c>
    </row>
    <row r="111" spans="1:4" s="31" customFormat="1">
      <c r="A111" s="31" t="s">
        <v>8</v>
      </c>
      <c r="B111" s="43">
        <v>0</v>
      </c>
      <c r="C111" s="43">
        <v>40</v>
      </c>
      <c r="D111" s="43">
        <v>0</v>
      </c>
    </row>
    <row r="112" spans="1:4" s="31" customFormat="1" ht="13.5" thickBot="1">
      <c r="B112" s="32"/>
      <c r="C112" s="32"/>
      <c r="D112" s="32"/>
    </row>
    <row r="113" spans="1:6" s="31" customFormat="1" ht="13.5" thickBot="1">
      <c r="A113" s="36" t="s">
        <v>29</v>
      </c>
      <c r="B113" s="35">
        <f>SUM(B88:B112)</f>
        <v>40</v>
      </c>
      <c r="C113" s="35">
        <f>SUM(C88:C112)</f>
        <v>120</v>
      </c>
      <c r="D113" s="35">
        <f>SUM(D88:D112)</f>
        <v>90</v>
      </c>
    </row>
    <row r="114" spans="1:6" s="31" customFormat="1">
      <c r="A114" s="36"/>
      <c r="B114" s="37"/>
      <c r="C114" s="37"/>
      <c r="D114" s="37"/>
      <c r="E114" s="37"/>
      <c r="F114" s="37"/>
    </row>
    <row r="115" spans="1:6" s="31" customFormat="1">
      <c r="A115" s="36"/>
      <c r="B115" s="37"/>
      <c r="C115" s="37"/>
      <c r="D115" s="37"/>
      <c r="E115" s="37"/>
      <c r="F115" s="37"/>
    </row>
    <row r="116" spans="1:6" s="31" customFormat="1">
      <c r="B116" s="32"/>
      <c r="C116" s="32"/>
      <c r="D116" s="33"/>
      <c r="E116" s="32"/>
      <c r="F116" s="32"/>
    </row>
    <row r="117" spans="1:6" s="31" customFormat="1">
      <c r="A117" s="31" t="s">
        <v>202</v>
      </c>
      <c r="B117" s="32"/>
      <c r="C117" s="32"/>
      <c r="D117" s="33"/>
      <c r="E117" s="32"/>
      <c r="F117" s="32"/>
    </row>
    <row r="118" spans="1:6" s="31" customFormat="1">
      <c r="A118" s="31" t="s">
        <v>204</v>
      </c>
      <c r="B118" s="32"/>
      <c r="C118" s="32"/>
      <c r="D118" s="33"/>
      <c r="E118" s="32"/>
      <c r="F118" s="32"/>
    </row>
    <row r="119" spans="1:6" s="31" customFormat="1">
      <c r="A119" s="31" t="s">
        <v>203</v>
      </c>
      <c r="B119" s="32"/>
      <c r="C119" s="32"/>
      <c r="D119" s="33"/>
      <c r="E119" s="32"/>
      <c r="F119" s="32"/>
    </row>
    <row r="120" spans="1:6" s="31" customFormat="1">
      <c r="B120" s="32"/>
      <c r="C120" s="32"/>
      <c r="D120" s="33"/>
      <c r="E120" s="32"/>
      <c r="F120" s="32"/>
    </row>
    <row r="121" spans="1:6" s="31" customFormat="1">
      <c r="A121" s="31" t="s">
        <v>94</v>
      </c>
      <c r="B121" s="32"/>
      <c r="C121" s="32"/>
      <c r="D121" s="33"/>
      <c r="E121" s="32"/>
      <c r="F121" s="32"/>
    </row>
    <row r="122" spans="1:6" s="31" customFormat="1">
      <c r="B122" s="32"/>
      <c r="C122" s="32"/>
      <c r="D122" s="33"/>
      <c r="E122" s="32"/>
      <c r="F122" s="32"/>
    </row>
    <row r="123" spans="1:6" s="31" customFormat="1">
      <c r="A123" s="31" t="s">
        <v>207</v>
      </c>
      <c r="B123" s="32"/>
      <c r="C123" s="32"/>
      <c r="D123" s="33"/>
      <c r="E123" s="32"/>
      <c r="F123" s="32"/>
    </row>
    <row r="124" spans="1:6" s="31" customFormat="1">
      <c r="A124" s="31" t="s">
        <v>198</v>
      </c>
      <c r="B124" s="32"/>
      <c r="C124" s="32"/>
      <c r="D124" s="33"/>
      <c r="E124" s="32"/>
      <c r="F124" s="32"/>
    </row>
    <row r="125" spans="1:6" s="31" customFormat="1">
      <c r="B125" s="32"/>
      <c r="C125" s="32"/>
      <c r="D125" s="33"/>
      <c r="E125" s="32"/>
      <c r="F125" s="32"/>
    </row>
    <row r="126" spans="1:6" s="31" customFormat="1">
      <c r="A126" s="31" t="s">
        <v>206</v>
      </c>
      <c r="B126" s="32"/>
      <c r="C126" s="32"/>
      <c r="D126" s="33"/>
      <c r="E126" s="32"/>
      <c r="F126" s="32"/>
    </row>
    <row r="127" spans="1:6" s="31" customFormat="1">
      <c r="A127" s="31" t="s">
        <v>200</v>
      </c>
      <c r="B127" s="32"/>
      <c r="C127" s="32"/>
      <c r="D127" s="33"/>
      <c r="E127" s="32"/>
      <c r="F127" s="32"/>
    </row>
    <row r="128" spans="1:6" s="31" customFormat="1">
      <c r="B128" s="32"/>
      <c r="C128" s="32"/>
      <c r="D128" s="33"/>
      <c r="E128" s="32"/>
      <c r="F128" s="32"/>
    </row>
    <row r="129" spans="2:6" s="31" customFormat="1">
      <c r="B129" s="87" t="s">
        <v>187</v>
      </c>
      <c r="C129" s="32" t="s">
        <v>5</v>
      </c>
      <c r="D129" s="33"/>
      <c r="E129" s="32"/>
      <c r="F129" s="32"/>
    </row>
    <row r="130" spans="2:6" s="31" customFormat="1">
      <c r="B130" s="31" t="s">
        <v>134</v>
      </c>
      <c r="C130" s="32" t="s">
        <v>44</v>
      </c>
      <c r="D130" s="33"/>
      <c r="E130" s="32"/>
      <c r="F130" s="32"/>
    </row>
    <row r="131" spans="2:6" s="31" customFormat="1">
      <c r="B131" s="87" t="s">
        <v>45</v>
      </c>
      <c r="C131" s="32" t="s">
        <v>46</v>
      </c>
      <c r="D131" s="33"/>
      <c r="E131" s="32"/>
      <c r="F131" s="32"/>
    </row>
    <row r="132" spans="2:6" s="31" customFormat="1">
      <c r="B132" s="31" t="s">
        <v>47</v>
      </c>
      <c r="C132" s="32" t="s">
        <v>9</v>
      </c>
      <c r="D132" s="33"/>
      <c r="E132" s="32"/>
      <c r="F132" s="32"/>
    </row>
    <row r="133" spans="2:6" s="31" customFormat="1">
      <c r="B133" s="31" t="s">
        <v>153</v>
      </c>
      <c r="C133" s="32" t="s">
        <v>49</v>
      </c>
      <c r="D133" s="33"/>
      <c r="E133" s="32"/>
      <c r="F133" s="32"/>
    </row>
    <row r="134" spans="2:6" s="31" customFormat="1">
      <c r="B134" s="31" t="s">
        <v>50</v>
      </c>
      <c r="C134" s="32" t="s">
        <v>51</v>
      </c>
      <c r="D134" s="33"/>
      <c r="E134" s="32"/>
      <c r="F134" s="32"/>
    </row>
    <row r="135" spans="2:6" s="31" customFormat="1">
      <c r="B135" s="31" t="s">
        <v>52</v>
      </c>
      <c r="C135" s="32" t="s">
        <v>53</v>
      </c>
      <c r="D135" s="33"/>
      <c r="E135" s="32"/>
      <c r="F135" s="32"/>
    </row>
    <row r="136" spans="2:6" s="31" customFormat="1">
      <c r="B136" s="31" t="s">
        <v>118</v>
      </c>
      <c r="C136" s="32" t="s">
        <v>55</v>
      </c>
      <c r="D136" s="33"/>
      <c r="E136" s="32"/>
      <c r="F136" s="32"/>
    </row>
    <row r="137" spans="2:6" s="31" customFormat="1">
      <c r="B137" s="87" t="s">
        <v>185</v>
      </c>
      <c r="C137" s="32" t="s">
        <v>57</v>
      </c>
      <c r="D137" s="33"/>
      <c r="E137" s="32"/>
      <c r="F137" s="32"/>
    </row>
    <row r="138" spans="2:6" s="31" customFormat="1">
      <c r="B138" s="31" t="s">
        <v>105</v>
      </c>
      <c r="C138" s="32" t="s">
        <v>59</v>
      </c>
      <c r="D138" s="33"/>
      <c r="E138" s="32"/>
      <c r="F138" s="32"/>
    </row>
    <row r="139" spans="2:6" s="31" customFormat="1">
      <c r="B139" s="31" t="s">
        <v>183</v>
      </c>
      <c r="C139" s="32" t="s">
        <v>61</v>
      </c>
      <c r="D139" s="33"/>
      <c r="E139" s="32"/>
      <c r="F139" s="32"/>
    </row>
    <row r="140" spans="2:6" s="31" customFormat="1">
      <c r="B140" s="31" t="s">
        <v>144</v>
      </c>
      <c r="C140" s="32" t="s">
        <v>63</v>
      </c>
      <c r="D140" s="33"/>
      <c r="E140" s="32"/>
      <c r="F140" s="32"/>
    </row>
    <row r="141" spans="2:6" s="31" customFormat="1">
      <c r="B141" s="31" t="s">
        <v>106</v>
      </c>
      <c r="C141" s="32" t="s">
        <v>64</v>
      </c>
      <c r="D141" s="33"/>
      <c r="E141" s="32"/>
      <c r="F141" s="32"/>
    </row>
    <row r="142" spans="2:6" s="31" customFormat="1">
      <c r="B142" s="31" t="s">
        <v>65</v>
      </c>
      <c r="C142" s="32" t="s">
        <v>66</v>
      </c>
      <c r="D142" s="33"/>
      <c r="E142" s="32"/>
      <c r="F142" s="32"/>
    </row>
    <row r="143" spans="2:6" s="31" customFormat="1">
      <c r="B143" s="87" t="s">
        <v>186</v>
      </c>
      <c r="C143" s="32" t="s">
        <v>68</v>
      </c>
      <c r="D143" s="33"/>
      <c r="E143" s="32"/>
      <c r="F143" s="32"/>
    </row>
    <row r="144" spans="2:6" s="31" customFormat="1">
      <c r="B144" s="31" t="s">
        <v>155</v>
      </c>
      <c r="C144" s="32" t="s">
        <v>70</v>
      </c>
      <c r="D144" s="33"/>
      <c r="E144" s="32"/>
      <c r="F144" s="32"/>
    </row>
    <row r="145" spans="2:6" s="31" customFormat="1">
      <c r="B145" s="31" t="s">
        <v>114</v>
      </c>
      <c r="C145" s="32" t="s">
        <v>72</v>
      </c>
      <c r="D145" s="33"/>
      <c r="E145" s="32"/>
      <c r="F145" s="32"/>
    </row>
    <row r="146" spans="2:6" s="31" customFormat="1">
      <c r="B146" s="31" t="s">
        <v>107</v>
      </c>
      <c r="C146" s="32" t="s">
        <v>23</v>
      </c>
      <c r="D146" s="33"/>
      <c r="E146" s="32"/>
      <c r="F146" s="32"/>
    </row>
    <row r="147" spans="2:6" s="31" customFormat="1">
      <c r="B147" s="31" t="s">
        <v>74</v>
      </c>
      <c r="C147" s="32" t="s">
        <v>75</v>
      </c>
      <c r="D147" s="33"/>
      <c r="E147" s="32"/>
      <c r="F147" s="32"/>
    </row>
    <row r="148" spans="2:6" s="31" customFormat="1">
      <c r="B148" s="87" t="s">
        <v>188</v>
      </c>
      <c r="C148" s="32" t="s">
        <v>25</v>
      </c>
      <c r="D148" s="33"/>
      <c r="E148" s="32"/>
      <c r="F148" s="32"/>
    </row>
    <row r="149" spans="2:6" s="31" customFormat="1">
      <c r="B149" s="87" t="s">
        <v>129</v>
      </c>
      <c r="C149" s="32" t="s">
        <v>78</v>
      </c>
      <c r="D149" s="33"/>
      <c r="E149" s="32"/>
      <c r="F149" s="32"/>
    </row>
    <row r="150" spans="2:6" s="31" customFormat="1">
      <c r="B150" s="87" t="s">
        <v>189</v>
      </c>
      <c r="C150" s="32" t="s">
        <v>80</v>
      </c>
      <c r="D150" s="33"/>
      <c r="E150" s="32"/>
      <c r="F150" s="32"/>
    </row>
    <row r="151" spans="2:6" s="31" customFormat="1">
      <c r="B151" s="31" t="s">
        <v>28</v>
      </c>
      <c r="C151" s="32" t="s">
        <v>28</v>
      </c>
      <c r="D151" s="33"/>
      <c r="E151" s="32"/>
      <c r="F151" s="32"/>
    </row>
    <row r="152" spans="2:6" s="31" customFormat="1">
      <c r="B152" s="31" t="s">
        <v>8</v>
      </c>
      <c r="C152" s="32" t="s">
        <v>8</v>
      </c>
      <c r="D152" s="33"/>
      <c r="E152" s="32"/>
      <c r="F152" s="32"/>
    </row>
    <row r="153" spans="2:6" s="31" customFormat="1">
      <c r="B153" s="32"/>
      <c r="C153" s="32"/>
      <c r="D153" s="33"/>
      <c r="E153" s="32"/>
      <c r="F153" s="32"/>
    </row>
    <row r="154" spans="2:6" s="31" customFormat="1">
      <c r="B154" s="32" t="s">
        <v>100</v>
      </c>
      <c r="C154" s="32"/>
      <c r="D154" s="33"/>
      <c r="E154" s="32"/>
      <c r="F154" s="32"/>
    </row>
    <row r="155" spans="2:6" s="31" customFormat="1">
      <c r="B155" s="32" t="s">
        <v>101</v>
      </c>
      <c r="C155" s="32"/>
      <c r="D155" s="33"/>
      <c r="E155" s="32"/>
      <c r="F155" s="32"/>
    </row>
    <row r="156" spans="2:6" s="31" customFormat="1">
      <c r="B156" s="32"/>
      <c r="C156" s="32"/>
      <c r="D156" s="33"/>
      <c r="E156" s="32"/>
      <c r="F156" s="32"/>
    </row>
    <row r="157" spans="2:6" s="31" customFormat="1">
      <c r="B157" s="92" t="s">
        <v>31</v>
      </c>
      <c r="C157" s="92"/>
      <c r="D157" s="33"/>
      <c r="E157" s="32"/>
      <c r="F157" s="32"/>
    </row>
    <row r="158" spans="2:6" s="31" customFormat="1">
      <c r="B158" s="32"/>
      <c r="C158" s="32"/>
      <c r="D158" s="33"/>
      <c r="E158" s="32"/>
      <c r="F158" s="32"/>
    </row>
    <row r="159" spans="2:6" s="31" customFormat="1">
      <c r="B159" s="47" t="s">
        <v>175</v>
      </c>
      <c r="C159" s="32"/>
      <c r="D159" s="33"/>
      <c r="E159" s="32"/>
      <c r="F159" s="32"/>
    </row>
    <row r="160" spans="2:6" s="31" customFormat="1">
      <c r="B160" s="47" t="s">
        <v>147</v>
      </c>
      <c r="C160" s="32"/>
      <c r="D160" s="33"/>
      <c r="E160" s="32"/>
      <c r="F160" s="32"/>
    </row>
    <row r="161" spans="2:6" s="31" customFormat="1">
      <c r="B161" s="91" t="s">
        <v>208</v>
      </c>
      <c r="C161" s="32"/>
      <c r="D161" s="33"/>
      <c r="E161" s="32"/>
      <c r="F161" s="32"/>
    </row>
    <row r="162" spans="2:6" s="31" customFormat="1">
      <c r="B162" s="91"/>
      <c r="C162" s="32"/>
      <c r="D162" s="33"/>
      <c r="E162" s="32"/>
      <c r="F162" s="32"/>
    </row>
    <row r="163" spans="2:6" s="31" customFormat="1">
      <c r="B163" s="32"/>
      <c r="C163" s="32"/>
      <c r="D163" s="33"/>
      <c r="E163" s="32"/>
      <c r="F163" s="32"/>
    </row>
    <row r="164" spans="2:6" s="31" customFormat="1">
      <c r="B164" s="32"/>
      <c r="C164" s="32"/>
      <c r="D164" s="33"/>
      <c r="E164" s="32"/>
      <c r="F164" s="32"/>
    </row>
    <row r="165" spans="2:6" s="31" customFormat="1">
      <c r="B165" s="32"/>
      <c r="C165" s="32"/>
      <c r="D165" s="33"/>
      <c r="E165" s="32"/>
      <c r="F165" s="32"/>
    </row>
    <row r="166" spans="2:6" s="31" customFormat="1">
      <c r="B166" s="32"/>
      <c r="C166" s="32"/>
      <c r="D166" s="33"/>
      <c r="E166" s="32"/>
      <c r="F166" s="32"/>
    </row>
    <row r="167" spans="2:6" s="31" customFormat="1">
      <c r="B167" s="32"/>
      <c r="C167" s="32"/>
      <c r="D167" s="33"/>
      <c r="E167" s="32"/>
      <c r="F167" s="32"/>
    </row>
  </sheetData>
  <mergeCells count="1">
    <mergeCell ref="B157:C157"/>
  </mergeCells>
  <phoneticPr fontId="8" type="noConversion"/>
  <pageMargins left="0.45" right="0.45" top="0.75" bottom="0.75" header="0.3" footer="0.3"/>
  <pageSetup orientation="portrait" r:id="rId1"/>
  <rowBreaks count="3" manualBreakCount="3">
    <brk id="41" max="16383" man="1"/>
    <brk id="82" max="16383" man="1"/>
    <brk id="116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workbookViewId="0">
      <selection activeCell="C2" sqref="C2"/>
    </sheetView>
  </sheetViews>
  <sheetFormatPr defaultRowHeight="12.75"/>
  <cols>
    <col min="1" max="1" width="27.5703125" bestFit="1" customWidth="1"/>
    <col min="2" max="2" width="15.5703125" bestFit="1" customWidth="1"/>
    <col min="3" max="3" width="17.7109375" bestFit="1" customWidth="1"/>
    <col min="4" max="4" width="23.5703125" bestFit="1" customWidth="1"/>
    <col min="5" max="6" width="11.140625" bestFit="1" customWidth="1"/>
  </cols>
  <sheetData>
    <row r="1" spans="1:6">
      <c r="A1" s="51"/>
      <c r="B1" s="51"/>
      <c r="C1" s="51"/>
      <c r="D1" s="51"/>
      <c r="E1" s="51"/>
      <c r="F1" s="51"/>
    </row>
    <row r="2" spans="1:6">
      <c r="A2" s="51"/>
      <c r="B2" s="51"/>
      <c r="C2" s="51"/>
      <c r="D2" s="51"/>
      <c r="E2" s="51"/>
      <c r="F2" s="51"/>
    </row>
    <row r="3" spans="1:6" ht="15">
      <c r="A3" s="52"/>
      <c r="B3" s="53"/>
      <c r="C3" s="54"/>
      <c r="D3" s="55" t="s">
        <v>170</v>
      </c>
      <c r="E3" s="56"/>
      <c r="F3" s="52"/>
    </row>
    <row r="4" spans="1:6" ht="15">
      <c r="A4" s="52" t="s">
        <v>156</v>
      </c>
      <c r="B4" s="53"/>
      <c r="C4" s="54"/>
      <c r="D4" s="57"/>
      <c r="E4" s="52"/>
      <c r="F4" s="52"/>
    </row>
    <row r="5" spans="1:6" ht="15">
      <c r="A5" s="52" t="s">
        <v>158</v>
      </c>
      <c r="B5" s="53"/>
      <c r="C5" s="54"/>
      <c r="D5" s="57"/>
      <c r="E5" s="52"/>
      <c r="F5" s="52"/>
    </row>
    <row r="6" spans="1:6">
      <c r="A6" s="51"/>
      <c r="B6" s="51"/>
      <c r="C6" s="51"/>
      <c r="D6" s="51"/>
      <c r="E6" s="51"/>
      <c r="F6" s="51"/>
    </row>
    <row r="7" spans="1:6" ht="15">
      <c r="A7" s="52"/>
      <c r="B7" s="58" t="s">
        <v>159</v>
      </c>
      <c r="C7" s="59" t="s">
        <v>160</v>
      </c>
      <c r="D7" s="60" t="s">
        <v>161</v>
      </c>
      <c r="E7" s="60" t="s">
        <v>162</v>
      </c>
      <c r="F7" s="61" t="s">
        <v>163</v>
      </c>
    </row>
    <row r="8" spans="1:6" ht="15">
      <c r="A8" s="52"/>
      <c r="B8" s="62" t="s">
        <v>164</v>
      </c>
      <c r="C8" s="63" t="s">
        <v>171</v>
      </c>
      <c r="D8" s="64" t="s">
        <v>165</v>
      </c>
      <c r="E8" s="64" t="s">
        <v>166</v>
      </c>
      <c r="F8" s="65" t="s">
        <v>166</v>
      </c>
    </row>
    <row r="9" spans="1:6">
      <c r="A9" s="51"/>
      <c r="B9" s="51"/>
      <c r="C9" s="51"/>
      <c r="D9" s="51"/>
      <c r="E9" s="51"/>
      <c r="F9" s="51"/>
    </row>
    <row r="10" spans="1:6" ht="15">
      <c r="A10" s="52" t="s">
        <v>5</v>
      </c>
      <c r="B10" s="66">
        <v>1073207</v>
      </c>
      <c r="C10" s="67">
        <v>45611.49</v>
      </c>
      <c r="D10" s="68">
        <v>124</v>
      </c>
      <c r="E10" s="66">
        <v>620</v>
      </c>
      <c r="F10" s="66">
        <v>620</v>
      </c>
    </row>
    <row r="11" spans="1:6" ht="15">
      <c r="A11" s="52" t="s">
        <v>6</v>
      </c>
      <c r="B11" s="53">
        <v>18250209</v>
      </c>
      <c r="C11" s="54">
        <v>775635.52</v>
      </c>
      <c r="D11" s="68">
        <v>1111</v>
      </c>
      <c r="E11" s="66">
        <v>5555</v>
      </c>
      <c r="F11" s="66">
        <v>5555</v>
      </c>
    </row>
    <row r="12" spans="1:6" ht="15">
      <c r="A12" s="52" t="s">
        <v>7</v>
      </c>
      <c r="B12" s="53">
        <v>2833496</v>
      </c>
      <c r="C12" s="54">
        <v>120424.06</v>
      </c>
      <c r="D12" s="68">
        <v>158</v>
      </c>
      <c r="E12" s="66">
        <v>790</v>
      </c>
      <c r="F12" s="66">
        <v>790</v>
      </c>
    </row>
    <row r="13" spans="1:6" ht="15">
      <c r="A13" s="52" t="s">
        <v>8</v>
      </c>
      <c r="B13" s="53">
        <v>112203771</v>
      </c>
      <c r="C13" s="54">
        <v>4768665.21</v>
      </c>
      <c r="D13" s="68">
        <v>6788</v>
      </c>
      <c r="E13" s="66">
        <v>33940</v>
      </c>
      <c r="F13" s="66">
        <v>33940</v>
      </c>
    </row>
    <row r="14" spans="1:6" ht="15">
      <c r="A14" s="52" t="s">
        <v>9</v>
      </c>
      <c r="B14" s="53">
        <v>3422383</v>
      </c>
      <c r="C14" s="54">
        <v>145451.56</v>
      </c>
      <c r="D14" s="68">
        <v>315</v>
      </c>
      <c r="E14" s="66">
        <v>1575</v>
      </c>
      <c r="F14" s="66">
        <v>1575</v>
      </c>
    </row>
    <row r="15" spans="1:6" ht="15">
      <c r="A15" s="52" t="s">
        <v>10</v>
      </c>
      <c r="B15" s="53">
        <v>53823587</v>
      </c>
      <c r="C15" s="54">
        <v>2287504.86</v>
      </c>
      <c r="D15" s="68">
        <v>2348</v>
      </c>
      <c r="E15" s="66">
        <v>11740</v>
      </c>
      <c r="F15" s="66">
        <v>11740</v>
      </c>
    </row>
    <row r="16" spans="1:6" ht="15">
      <c r="A16" s="52" t="s">
        <v>11</v>
      </c>
      <c r="B16" s="53">
        <v>6869978</v>
      </c>
      <c r="C16" s="54">
        <v>291975.08</v>
      </c>
      <c r="D16" s="68">
        <v>199</v>
      </c>
      <c r="E16" s="66">
        <v>995</v>
      </c>
      <c r="F16" s="66">
        <v>995</v>
      </c>
    </row>
    <row r="17" spans="1:6" ht="15">
      <c r="A17" s="52" t="s">
        <v>12</v>
      </c>
      <c r="B17" s="53">
        <v>7453141</v>
      </c>
      <c r="C17" s="54">
        <v>316759.33</v>
      </c>
      <c r="D17" s="68">
        <v>318</v>
      </c>
      <c r="E17" s="66">
        <v>1590</v>
      </c>
      <c r="F17" s="66">
        <v>1590</v>
      </c>
    </row>
    <row r="18" spans="1:6" ht="15">
      <c r="A18" s="52" t="s">
        <v>13</v>
      </c>
      <c r="B18" s="53">
        <v>7913772</v>
      </c>
      <c r="C18" s="54">
        <v>336336.07</v>
      </c>
      <c r="D18" s="68">
        <v>395</v>
      </c>
      <c r="E18" s="66">
        <v>1975</v>
      </c>
      <c r="F18" s="66">
        <v>1975</v>
      </c>
    </row>
    <row r="19" spans="1:6" ht="15">
      <c r="A19" s="52" t="s">
        <v>14</v>
      </c>
      <c r="B19" s="53">
        <v>10884816</v>
      </c>
      <c r="C19" s="54">
        <v>462605.67</v>
      </c>
      <c r="D19" s="68">
        <v>899</v>
      </c>
      <c r="E19" s="66">
        <v>4495</v>
      </c>
      <c r="F19" s="66">
        <v>4495</v>
      </c>
    </row>
    <row r="20" spans="1:6" ht="15">
      <c r="A20" s="52" t="s">
        <v>15</v>
      </c>
      <c r="B20" s="53">
        <v>9856501</v>
      </c>
      <c r="C20" s="54">
        <v>418902.26</v>
      </c>
      <c r="D20" s="68">
        <v>739</v>
      </c>
      <c r="E20" s="66">
        <v>3695</v>
      </c>
      <c r="F20" s="66">
        <v>3695</v>
      </c>
    </row>
    <row r="21" spans="1:6" ht="15">
      <c r="A21" s="52" t="s">
        <v>16</v>
      </c>
      <c r="B21" s="53">
        <v>28506910</v>
      </c>
      <c r="C21" s="54">
        <v>1211545.54</v>
      </c>
      <c r="D21" s="68">
        <v>1586</v>
      </c>
      <c r="E21" s="66">
        <v>7930</v>
      </c>
      <c r="F21" s="66">
        <v>7930</v>
      </c>
    </row>
    <row r="22" spans="1:6" ht="15">
      <c r="A22" s="52" t="s">
        <v>17</v>
      </c>
      <c r="B22" s="53">
        <v>7138093</v>
      </c>
      <c r="C22" s="54">
        <v>303370.43</v>
      </c>
      <c r="D22" s="68">
        <v>213</v>
      </c>
      <c r="E22" s="66">
        <v>1065</v>
      </c>
      <c r="F22" s="66">
        <v>1065</v>
      </c>
    </row>
    <row r="23" spans="1:6" ht="15">
      <c r="A23" s="52" t="s">
        <v>18</v>
      </c>
      <c r="B23" s="53">
        <v>15818456</v>
      </c>
      <c r="C23" s="54">
        <v>672286.08</v>
      </c>
      <c r="D23" s="68">
        <v>949</v>
      </c>
      <c r="E23" s="66">
        <v>4745</v>
      </c>
      <c r="F23" s="66">
        <v>4745</v>
      </c>
    </row>
    <row r="24" spans="1:6" ht="15">
      <c r="A24" s="52" t="s">
        <v>19</v>
      </c>
      <c r="B24" s="53">
        <v>33661726</v>
      </c>
      <c r="C24" s="54">
        <v>1430625.25</v>
      </c>
      <c r="D24" s="68">
        <v>2088</v>
      </c>
      <c r="E24" s="66">
        <v>10440</v>
      </c>
      <c r="F24" s="66">
        <v>10440</v>
      </c>
    </row>
    <row r="25" spans="1:6" ht="15">
      <c r="A25" s="52" t="s">
        <v>20</v>
      </c>
      <c r="B25" s="53">
        <v>13821457</v>
      </c>
      <c r="C25" s="54">
        <v>587413.11</v>
      </c>
      <c r="D25" s="68">
        <v>921</v>
      </c>
      <c r="E25" s="66">
        <v>4605</v>
      </c>
      <c r="F25" s="66">
        <v>4605</v>
      </c>
    </row>
    <row r="26" spans="1:6" ht="15">
      <c r="A26" s="52" t="s">
        <v>21</v>
      </c>
      <c r="B26" s="53">
        <v>36638743</v>
      </c>
      <c r="C26" s="54">
        <v>1557148.85</v>
      </c>
      <c r="D26" s="68">
        <v>1563</v>
      </c>
      <c r="E26" s="66">
        <v>7815</v>
      </c>
      <c r="F26" s="66">
        <v>7815</v>
      </c>
    </row>
    <row r="27" spans="1:6" ht="15">
      <c r="A27" s="52" t="s">
        <v>22</v>
      </c>
      <c r="B27" s="53">
        <v>17694104</v>
      </c>
      <c r="C27" s="54">
        <v>752001.14</v>
      </c>
      <c r="D27" s="68">
        <v>1702</v>
      </c>
      <c r="E27" s="66">
        <v>8510</v>
      </c>
      <c r="F27" s="66">
        <v>8510</v>
      </c>
    </row>
    <row r="28" spans="1:6" ht="15">
      <c r="A28" s="52" t="s">
        <v>23</v>
      </c>
      <c r="B28" s="53">
        <v>5370101</v>
      </c>
      <c r="C28" s="54">
        <v>228229.65</v>
      </c>
      <c r="D28" s="68">
        <v>417</v>
      </c>
      <c r="E28" s="66">
        <v>2085</v>
      </c>
      <c r="F28" s="66">
        <v>2085</v>
      </c>
    </row>
    <row r="29" spans="1:6" ht="15">
      <c r="A29" s="52" t="s">
        <v>24</v>
      </c>
      <c r="B29" s="53">
        <v>12624965</v>
      </c>
      <c r="C29" s="54">
        <v>536562.21</v>
      </c>
      <c r="D29" s="68">
        <v>1216</v>
      </c>
      <c r="E29" s="66">
        <v>6080</v>
      </c>
      <c r="F29" s="66">
        <v>6080</v>
      </c>
    </row>
    <row r="30" spans="1:6" ht="15">
      <c r="A30" s="52" t="s">
        <v>25</v>
      </c>
      <c r="B30" s="53">
        <v>4794701</v>
      </c>
      <c r="C30" s="54">
        <v>203775.18</v>
      </c>
      <c r="D30" s="68">
        <v>541</v>
      </c>
      <c r="E30" s="66">
        <v>2705</v>
      </c>
      <c r="F30" s="66">
        <v>2705</v>
      </c>
    </row>
    <row r="31" spans="1:6" ht="15">
      <c r="A31" s="52" t="s">
        <v>26</v>
      </c>
      <c r="B31" s="53">
        <v>5623674</v>
      </c>
      <c r="C31" s="54">
        <v>239006.78</v>
      </c>
      <c r="D31" s="68">
        <v>178</v>
      </c>
      <c r="E31" s="66">
        <v>890</v>
      </c>
      <c r="F31" s="66">
        <v>890</v>
      </c>
    </row>
    <row r="32" spans="1:6" ht="15">
      <c r="A32" s="52" t="s">
        <v>27</v>
      </c>
      <c r="B32" s="53">
        <v>4268462</v>
      </c>
      <c r="C32" s="54">
        <v>181410.28</v>
      </c>
      <c r="D32" s="68">
        <v>194</v>
      </c>
      <c r="E32" s="66">
        <v>970</v>
      </c>
      <c r="F32" s="66">
        <v>970</v>
      </c>
    </row>
    <row r="33" spans="1:6" ht="15">
      <c r="A33" s="52" t="s">
        <v>28</v>
      </c>
      <c r="B33" s="53">
        <v>16405932</v>
      </c>
      <c r="C33" s="54">
        <v>697253.08</v>
      </c>
      <c r="D33" s="68">
        <v>1163</v>
      </c>
      <c r="E33" s="66">
        <v>5815</v>
      </c>
      <c r="F33" s="66">
        <v>5815</v>
      </c>
    </row>
    <row r="34" spans="1:6">
      <c r="A34" s="51"/>
      <c r="B34" s="51"/>
      <c r="C34" s="51"/>
      <c r="D34" s="51"/>
      <c r="E34" s="51"/>
      <c r="F34" s="51"/>
    </row>
    <row r="35" spans="1:6">
      <c r="A35" s="69" t="s">
        <v>29</v>
      </c>
      <c r="B35" s="70">
        <v>436952185</v>
      </c>
      <c r="C35" s="71">
        <v>18570498.689999998</v>
      </c>
      <c r="D35" s="72">
        <v>26125</v>
      </c>
      <c r="E35" s="73">
        <v>130625</v>
      </c>
      <c r="F35" s="74">
        <v>130625</v>
      </c>
    </row>
    <row r="36" spans="1:6">
      <c r="A36" s="51"/>
      <c r="B36" s="51"/>
      <c r="C36" s="51"/>
      <c r="D36" s="51"/>
      <c r="E36" s="51"/>
      <c r="F36" s="51"/>
    </row>
    <row r="37" spans="1:6" ht="15">
      <c r="A37" s="52"/>
      <c r="B37" s="53"/>
      <c r="C37" s="54"/>
      <c r="D37" s="57" t="s">
        <v>167</v>
      </c>
      <c r="E37" s="52"/>
      <c r="F37" s="52"/>
    </row>
    <row r="38" spans="1:6">
      <c r="A38" s="51"/>
      <c r="B38" s="51"/>
      <c r="C38" s="51"/>
      <c r="D38" s="51"/>
      <c r="E38" s="51"/>
      <c r="F38" s="51"/>
    </row>
    <row r="39" spans="1:6" ht="15">
      <c r="A39" s="52"/>
      <c r="B39" s="53"/>
      <c r="C39" s="54"/>
      <c r="D39" s="75" t="s">
        <v>31</v>
      </c>
      <c r="E39" s="76"/>
      <c r="F39" s="76"/>
    </row>
    <row r="40" spans="1:6" ht="15">
      <c r="A40" s="52"/>
      <c r="B40" s="53"/>
      <c r="C40" s="54"/>
      <c r="D40" s="75"/>
      <c r="E40" s="76"/>
      <c r="F40" s="76"/>
    </row>
    <row r="41" spans="1:6" ht="15">
      <c r="A41" s="52"/>
      <c r="B41" s="53"/>
      <c r="C41" s="54"/>
      <c r="D41" s="57" t="s">
        <v>172</v>
      </c>
      <c r="E41" s="52"/>
      <c r="F41" s="52"/>
    </row>
    <row r="42" spans="1:6" ht="15">
      <c r="A42" s="52"/>
      <c r="B42" s="53"/>
      <c r="C42" s="54"/>
      <c r="D42" s="57" t="s">
        <v>142</v>
      </c>
      <c r="E42" s="52"/>
      <c r="F42" s="52"/>
    </row>
    <row r="43" spans="1:6" ht="15">
      <c r="A43" s="52"/>
      <c r="B43" s="53"/>
      <c r="C43" s="54"/>
      <c r="D43" s="57" t="s">
        <v>169</v>
      </c>
      <c r="E43" s="52"/>
      <c r="F43" s="52"/>
    </row>
    <row r="44" spans="1:6" ht="15">
      <c r="A44" s="52"/>
      <c r="B44" s="53"/>
      <c r="C44" s="54"/>
      <c r="D44" s="57" t="s">
        <v>168</v>
      </c>
      <c r="E44" s="52"/>
      <c r="F44" s="52"/>
    </row>
  </sheetData>
  <phoneticPr fontId="3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7"/>
  <sheetViews>
    <sheetView topLeftCell="A64" workbookViewId="0">
      <selection activeCell="D13" sqref="D13"/>
    </sheetView>
  </sheetViews>
  <sheetFormatPr defaultRowHeight="12.75"/>
  <cols>
    <col min="1" max="1" width="24.85546875" bestFit="1" customWidth="1"/>
    <col min="2" max="2" width="21.85546875" style="4" customWidth="1"/>
    <col min="3" max="3" width="17" style="4" customWidth="1"/>
    <col min="4" max="4" width="17.85546875" style="7" customWidth="1"/>
    <col min="5" max="5" width="14.7109375" style="4" customWidth="1"/>
    <col min="6" max="6" width="13" style="4" customWidth="1"/>
    <col min="8" max="8" width="12.85546875" bestFit="1" customWidth="1"/>
  </cols>
  <sheetData>
    <row r="1" spans="1:7">
      <c r="A1" s="31" t="s">
        <v>156</v>
      </c>
      <c r="B1" s="32"/>
      <c r="C1" s="32"/>
      <c r="D1" s="48">
        <v>41176</v>
      </c>
      <c r="E1" s="32"/>
    </row>
    <row r="2" spans="1:7">
      <c r="A2" s="31" t="s">
        <v>1</v>
      </c>
      <c r="B2" s="32"/>
      <c r="C2" s="32"/>
      <c r="D2" s="33"/>
      <c r="E2" s="32"/>
    </row>
    <row r="3" spans="1:7" ht="13.5" thickBot="1">
      <c r="A3" s="31"/>
      <c r="B3" s="32"/>
      <c r="C3" s="32"/>
      <c r="D3" s="33"/>
      <c r="E3" s="32"/>
    </row>
    <row r="4" spans="1:7" s="1" customFormat="1" ht="26.25" thickBot="1">
      <c r="A4" s="83"/>
      <c r="B4" s="83"/>
      <c r="C4" s="84" t="s">
        <v>2</v>
      </c>
      <c r="D4" s="84" t="s">
        <v>192</v>
      </c>
      <c r="E4" s="86"/>
      <c r="F4" s="2"/>
      <c r="G4" s="2"/>
    </row>
    <row r="5" spans="1:7">
      <c r="A5" s="31"/>
      <c r="B5" s="31"/>
      <c r="C5" s="32"/>
      <c r="D5" s="32"/>
      <c r="E5" s="31"/>
      <c r="F5"/>
    </row>
    <row r="6" spans="1:7">
      <c r="A6" s="31"/>
      <c r="B6" s="31" t="s">
        <v>5</v>
      </c>
      <c r="C6" s="88">
        <v>810659</v>
      </c>
      <c r="D6" s="79">
        <v>41315.89</v>
      </c>
      <c r="E6" s="44"/>
      <c r="F6"/>
    </row>
    <row r="7" spans="1:7">
      <c r="A7" s="31"/>
      <c r="B7" s="31" t="s">
        <v>6</v>
      </c>
      <c r="C7" s="88">
        <v>15326001</v>
      </c>
      <c r="D7" s="79">
        <v>781101.99</v>
      </c>
      <c r="E7" s="44"/>
      <c r="F7"/>
    </row>
    <row r="8" spans="1:7">
      <c r="A8" s="31"/>
      <c r="B8" s="31" t="s">
        <v>7</v>
      </c>
      <c r="C8" s="89">
        <v>2648580</v>
      </c>
      <c r="D8" s="79">
        <v>134987.04999999999</v>
      </c>
      <c r="E8" s="44"/>
      <c r="F8"/>
    </row>
    <row r="9" spans="1:7" s="31" customFormat="1">
      <c r="B9" s="31" t="s">
        <v>8</v>
      </c>
      <c r="C9" s="89">
        <v>103276893</v>
      </c>
      <c r="D9" s="79">
        <v>5263589.54</v>
      </c>
      <c r="E9" s="44"/>
    </row>
    <row r="10" spans="1:7">
      <c r="A10" s="31"/>
      <c r="B10" s="31" t="s">
        <v>9</v>
      </c>
      <c r="C10" s="89">
        <v>2705268</v>
      </c>
      <c r="D10" s="79">
        <v>137876.14000000001</v>
      </c>
      <c r="E10" s="44"/>
      <c r="F10"/>
    </row>
    <row r="11" spans="1:7">
      <c r="A11" s="31"/>
      <c r="B11" s="31" t="s">
        <v>10</v>
      </c>
      <c r="C11" s="89">
        <v>52526981</v>
      </c>
      <c r="D11" s="79">
        <v>2677079.64</v>
      </c>
      <c r="E11" s="44"/>
      <c r="F11"/>
    </row>
    <row r="12" spans="1:7">
      <c r="A12" s="31"/>
      <c r="B12" s="31" t="s">
        <v>11</v>
      </c>
      <c r="C12" s="89">
        <v>6633075</v>
      </c>
      <c r="D12" s="79">
        <v>338059.88</v>
      </c>
      <c r="E12" s="44"/>
      <c r="F12"/>
    </row>
    <row r="13" spans="1:7">
      <c r="A13" s="31"/>
      <c r="B13" s="31" t="s">
        <v>12</v>
      </c>
      <c r="C13" s="89">
        <v>6581330</v>
      </c>
      <c r="D13" s="79">
        <v>335422.71000000002</v>
      </c>
      <c r="E13" s="44"/>
      <c r="F13"/>
    </row>
    <row r="14" spans="1:7">
      <c r="A14" s="31"/>
      <c r="B14" s="31" t="s">
        <v>13</v>
      </c>
      <c r="C14" s="89">
        <v>7506697</v>
      </c>
      <c r="D14" s="79">
        <v>382584.78</v>
      </c>
      <c r="E14" s="44"/>
      <c r="F14"/>
    </row>
    <row r="15" spans="1:7">
      <c r="A15" s="31"/>
      <c r="B15" s="31" t="s">
        <v>14</v>
      </c>
      <c r="C15" s="89">
        <v>9737152</v>
      </c>
      <c r="D15" s="79">
        <v>496261.75</v>
      </c>
      <c r="E15" s="44"/>
      <c r="F15"/>
    </row>
    <row r="16" spans="1:7">
      <c r="A16" s="31"/>
      <c r="B16" s="31" t="s">
        <v>15</v>
      </c>
      <c r="C16" s="89">
        <v>8732080</v>
      </c>
      <c r="D16" s="79">
        <v>445037.33</v>
      </c>
      <c r="E16" s="44"/>
      <c r="F16"/>
    </row>
    <row r="17" spans="1:6" ht="15" customHeight="1">
      <c r="A17" s="31"/>
      <c r="B17" s="31" t="s">
        <v>16</v>
      </c>
      <c r="C17" s="89">
        <v>26947642</v>
      </c>
      <c r="D17" s="79">
        <v>1373408.15</v>
      </c>
      <c r="E17" s="44"/>
      <c r="F17"/>
    </row>
    <row r="18" spans="1:6" ht="15" customHeight="1">
      <c r="A18" s="31"/>
      <c r="B18" s="31" t="s">
        <v>17</v>
      </c>
      <c r="C18" s="89">
        <v>6863260</v>
      </c>
      <c r="D18" s="79">
        <v>349791.24</v>
      </c>
      <c r="E18" s="44"/>
      <c r="F18"/>
    </row>
    <row r="19" spans="1:6" ht="15" customHeight="1">
      <c r="A19" s="31"/>
      <c r="B19" s="31" t="s">
        <v>18</v>
      </c>
      <c r="C19" s="89">
        <v>15352275</v>
      </c>
      <c r="D19" s="79">
        <v>782441.15</v>
      </c>
      <c r="E19" s="44"/>
      <c r="F19"/>
    </row>
    <row r="20" spans="1:6" ht="15" customHeight="1">
      <c r="A20" s="31"/>
      <c r="B20" s="31" t="s">
        <v>19</v>
      </c>
      <c r="C20" s="89">
        <v>33086891</v>
      </c>
      <c r="D20" s="79">
        <v>1686299.94</v>
      </c>
      <c r="E20" s="44"/>
      <c r="F20"/>
    </row>
    <row r="21" spans="1:6" ht="15" customHeight="1">
      <c r="A21" s="31"/>
      <c r="B21" s="31" t="s">
        <v>20</v>
      </c>
      <c r="C21" s="89">
        <v>12376044</v>
      </c>
      <c r="D21" s="79">
        <v>630755.06999999995</v>
      </c>
      <c r="E21" s="44"/>
      <c r="F21"/>
    </row>
    <row r="22" spans="1:6" ht="15" customHeight="1">
      <c r="A22" s="31"/>
      <c r="B22" s="31" t="s">
        <v>21</v>
      </c>
      <c r="C22" s="89">
        <v>31322954</v>
      </c>
      <c r="D22" s="79">
        <v>1596399.39</v>
      </c>
      <c r="E22" s="44"/>
      <c r="F22"/>
    </row>
    <row r="23" spans="1:6" ht="15" customHeight="1">
      <c r="A23" s="31"/>
      <c r="B23" s="31" t="s">
        <v>22</v>
      </c>
      <c r="C23" s="89">
        <v>14979357</v>
      </c>
      <c r="D23" s="79">
        <v>763434.52</v>
      </c>
      <c r="E23" s="44"/>
      <c r="F23"/>
    </row>
    <row r="24" spans="1:6" ht="15" customHeight="1">
      <c r="A24" s="31"/>
      <c r="B24" s="31" t="s">
        <v>23</v>
      </c>
      <c r="C24" s="89">
        <v>4850935</v>
      </c>
      <c r="D24" s="79">
        <v>247231.78</v>
      </c>
      <c r="E24" s="44"/>
      <c r="F24"/>
    </row>
    <row r="25" spans="1:6" ht="15" customHeight="1">
      <c r="A25" s="31"/>
      <c r="B25" s="31" t="s">
        <v>24</v>
      </c>
      <c r="C25" s="89">
        <v>11010771</v>
      </c>
      <c r="D25" s="79">
        <v>561172.72</v>
      </c>
      <c r="E25" s="44"/>
      <c r="F25"/>
    </row>
    <row r="26" spans="1:6" ht="15" customHeight="1">
      <c r="A26" s="31"/>
      <c r="B26" s="31" t="s">
        <v>25</v>
      </c>
      <c r="C26" s="89">
        <v>3789081</v>
      </c>
      <c r="D26" s="79">
        <v>193113.62</v>
      </c>
      <c r="E26" s="44"/>
      <c r="F26"/>
    </row>
    <row r="27" spans="1:6" ht="15" customHeight="1">
      <c r="A27" s="31"/>
      <c r="B27" s="31" t="s">
        <v>26</v>
      </c>
      <c r="C27" s="89">
        <v>5300878</v>
      </c>
      <c r="D27" s="79">
        <v>270163.34000000003</v>
      </c>
      <c r="E27" s="44"/>
      <c r="F27"/>
    </row>
    <row r="28" spans="1:6" ht="15" customHeight="1">
      <c r="A28" s="31"/>
      <c r="B28" s="31" t="s">
        <v>27</v>
      </c>
      <c r="C28" s="89">
        <v>4049968</v>
      </c>
      <c r="D28" s="79">
        <v>206409.84</v>
      </c>
      <c r="E28" s="44"/>
      <c r="F28"/>
    </row>
    <row r="29" spans="1:6" ht="15" customHeight="1">
      <c r="A29" s="31"/>
      <c r="B29" s="31" t="s">
        <v>28</v>
      </c>
      <c r="C29" s="89">
        <v>14440197</v>
      </c>
      <c r="D29" s="79">
        <v>735956.39</v>
      </c>
      <c r="E29" s="44"/>
      <c r="F29"/>
    </row>
    <row r="30" spans="1:6" ht="13.5" thickBot="1">
      <c r="A30" s="31"/>
      <c r="B30" s="31"/>
      <c r="C30" s="32"/>
      <c r="D30" s="32"/>
      <c r="E30" s="44"/>
      <c r="F30"/>
    </row>
    <row r="31" spans="1:6" ht="13.5" thickBot="1">
      <c r="A31" s="31"/>
      <c r="B31" s="36" t="s">
        <v>29</v>
      </c>
      <c r="C31" s="90">
        <f>SUM(C6:C30)</f>
        <v>400854969</v>
      </c>
      <c r="D31" s="35">
        <f>SUM(D6:D30)</f>
        <v>20429893.850000001</v>
      </c>
      <c r="E31" s="44"/>
      <c r="F31"/>
    </row>
    <row r="32" spans="1:6" s="31" customFormat="1">
      <c r="B32" s="32"/>
      <c r="C32" s="32"/>
      <c r="D32" s="33"/>
      <c r="E32" s="32"/>
      <c r="F32" s="32"/>
    </row>
    <row r="33" spans="1:6" s="31" customFormat="1">
      <c r="B33" s="32"/>
      <c r="C33" s="32"/>
      <c r="D33" s="33" t="s">
        <v>30</v>
      </c>
      <c r="E33" s="32"/>
      <c r="F33" s="32"/>
    </row>
    <row r="34" spans="1:6" s="31" customFormat="1">
      <c r="B34" s="32"/>
      <c r="C34" s="32"/>
      <c r="D34" s="33"/>
      <c r="E34" s="32"/>
      <c r="F34" s="32"/>
    </row>
    <row r="35" spans="1:6" s="31" customFormat="1">
      <c r="B35" s="32"/>
      <c r="C35" s="32"/>
      <c r="D35" s="85" t="s">
        <v>31</v>
      </c>
      <c r="E35" s="32"/>
      <c r="F35" s="32"/>
    </row>
    <row r="36" spans="1:6" s="31" customFormat="1">
      <c r="B36" s="32"/>
      <c r="C36" s="32"/>
      <c r="D36" s="33"/>
      <c r="E36" s="32"/>
      <c r="F36" s="32"/>
    </row>
    <row r="37" spans="1:6" s="31" customFormat="1">
      <c r="B37" s="32"/>
      <c r="C37" s="32"/>
      <c r="D37" s="47" t="s">
        <v>175</v>
      </c>
      <c r="E37" s="32"/>
      <c r="F37" s="32"/>
    </row>
    <row r="38" spans="1:6" s="31" customFormat="1">
      <c r="B38" s="32"/>
      <c r="C38" s="32"/>
      <c r="D38" s="47" t="s">
        <v>147</v>
      </c>
      <c r="E38" s="32"/>
      <c r="F38" s="32"/>
    </row>
    <row r="39" spans="1:6" s="31" customFormat="1">
      <c r="B39" s="32"/>
      <c r="C39" s="32"/>
      <c r="D39" s="91" t="s">
        <v>191</v>
      </c>
      <c r="E39" s="32"/>
      <c r="F39" s="32"/>
    </row>
    <row r="40" spans="1:6" s="31" customFormat="1">
      <c r="B40" s="32"/>
      <c r="C40" s="32"/>
      <c r="D40" s="91"/>
      <c r="E40" s="32"/>
      <c r="F40" s="32"/>
    </row>
    <row r="41" spans="1:6" s="31" customFormat="1">
      <c r="B41" s="32"/>
      <c r="C41" s="32"/>
      <c r="D41" s="33"/>
      <c r="E41" s="32"/>
      <c r="F41" s="32"/>
    </row>
    <row r="42" spans="1:6" s="31" customFormat="1">
      <c r="B42" s="32"/>
      <c r="C42" s="32"/>
      <c r="D42" s="48">
        <v>41176</v>
      </c>
      <c r="E42" s="32"/>
      <c r="F42" s="32"/>
    </row>
    <row r="43" spans="1:6" s="31" customFormat="1">
      <c r="B43" s="32"/>
      <c r="C43" s="32"/>
      <c r="D43" s="33"/>
      <c r="E43" s="32"/>
      <c r="F43" s="32"/>
    </row>
    <row r="44" spans="1:6" s="31" customFormat="1">
      <c r="A44" s="31" t="str">
        <f>A1</f>
        <v>Mr. President and Members</v>
      </c>
      <c r="B44" s="32"/>
      <c r="C44" s="32"/>
      <c r="D44" s="33"/>
      <c r="E44" s="32"/>
      <c r="F44" s="32"/>
    </row>
    <row r="45" spans="1:6" s="31" customFormat="1">
      <c r="A45" s="31" t="str">
        <f>A2</f>
        <v>Board of School Directors</v>
      </c>
      <c r="B45" s="32"/>
      <c r="C45" s="32"/>
      <c r="D45" s="33"/>
      <c r="E45" s="32"/>
      <c r="F45" s="32"/>
    </row>
    <row r="46" spans="1:6" s="31" customFormat="1">
      <c r="B46" s="32"/>
      <c r="C46" s="32"/>
      <c r="D46" s="33"/>
      <c r="E46" s="32"/>
      <c r="F46" s="32"/>
    </row>
    <row r="47" spans="1:6" s="31" customFormat="1">
      <c r="A47" s="31" t="s">
        <v>35</v>
      </c>
      <c r="B47" s="32"/>
      <c r="C47" s="32"/>
      <c r="D47" s="33"/>
      <c r="E47" s="32"/>
      <c r="F47" s="32"/>
    </row>
    <row r="48" spans="1:6" s="31" customFormat="1">
      <c r="B48" s="32"/>
      <c r="C48" s="32"/>
      <c r="D48" s="33"/>
      <c r="E48" s="32"/>
      <c r="F48" s="32"/>
    </row>
    <row r="49" spans="1:6" s="31" customFormat="1">
      <c r="A49" s="31" t="s">
        <v>193</v>
      </c>
      <c r="B49" s="32"/>
      <c r="C49" s="32"/>
      <c r="D49" s="33"/>
      <c r="E49" s="32"/>
      <c r="F49" s="32"/>
    </row>
    <row r="50" spans="1:6" s="31" customFormat="1">
      <c r="A50" s="31" t="s">
        <v>195</v>
      </c>
      <c r="B50" s="32"/>
      <c r="C50" s="32"/>
      <c r="D50" s="33"/>
      <c r="E50" s="32"/>
      <c r="F50" s="32"/>
    </row>
    <row r="51" spans="1:6" s="31" customFormat="1">
      <c r="A51" s="87" t="s">
        <v>194</v>
      </c>
      <c r="B51" s="32"/>
      <c r="C51" s="32"/>
      <c r="D51" s="33"/>
      <c r="E51" s="32"/>
      <c r="F51" s="32"/>
    </row>
    <row r="52" spans="1:6" s="31" customFormat="1" ht="13.5" thickBot="1">
      <c r="B52" s="32"/>
      <c r="C52" s="32"/>
      <c r="D52" s="33"/>
      <c r="E52" s="32"/>
      <c r="F52" s="32"/>
    </row>
    <row r="53" spans="1:6" s="31" customFormat="1" ht="13.5" thickBot="1">
      <c r="A53" s="80" t="s">
        <v>39</v>
      </c>
      <c r="B53" s="81"/>
      <c r="C53" s="81" t="s">
        <v>40</v>
      </c>
      <c r="D53" s="82"/>
      <c r="E53" s="81" t="s">
        <v>41</v>
      </c>
    </row>
    <row r="54" spans="1:6" s="31" customFormat="1">
      <c r="B54" s="32"/>
      <c r="C54" s="32"/>
      <c r="D54" s="33"/>
      <c r="E54" s="32"/>
      <c r="F54" s="32"/>
    </row>
    <row r="55" spans="1:6" s="31" customFormat="1">
      <c r="A55" s="87" t="s">
        <v>184</v>
      </c>
      <c r="B55" s="32"/>
      <c r="C55" s="32" t="s">
        <v>5</v>
      </c>
      <c r="D55" s="33"/>
      <c r="E55" s="32">
        <v>8273.2900000000009</v>
      </c>
      <c r="F55" s="32"/>
    </row>
    <row r="56" spans="1:6" s="31" customFormat="1">
      <c r="A56" s="31" t="s">
        <v>134</v>
      </c>
      <c r="B56" s="32"/>
      <c r="C56" s="32" t="s">
        <v>44</v>
      </c>
      <c r="D56" s="33"/>
      <c r="E56" s="32">
        <v>68791.31</v>
      </c>
      <c r="F56" s="32"/>
    </row>
    <row r="57" spans="1:6" s="31" customFormat="1">
      <c r="A57" s="87" t="s">
        <v>190</v>
      </c>
      <c r="B57" s="32"/>
      <c r="C57" s="32" t="s">
        <v>46</v>
      </c>
      <c r="D57" s="33"/>
      <c r="E57" s="32">
        <v>15442.45</v>
      </c>
      <c r="F57" s="32"/>
    </row>
    <row r="58" spans="1:6" s="31" customFormat="1">
      <c r="A58" s="31" t="s">
        <v>47</v>
      </c>
      <c r="B58" s="32"/>
      <c r="C58" s="32" t="s">
        <v>9</v>
      </c>
      <c r="D58" s="33"/>
      <c r="E58" s="32">
        <v>25991.33</v>
      </c>
      <c r="F58" s="32"/>
    </row>
    <row r="59" spans="1:6" s="31" customFormat="1">
      <c r="A59" s="31" t="s">
        <v>153</v>
      </c>
      <c r="B59" s="32"/>
      <c r="C59" s="32" t="s">
        <v>49</v>
      </c>
      <c r="D59" s="33"/>
      <c r="E59" s="32">
        <v>183711.8</v>
      </c>
      <c r="F59" s="32"/>
    </row>
    <row r="60" spans="1:6" s="31" customFormat="1">
      <c r="A60" s="31" t="s">
        <v>50</v>
      </c>
      <c r="B60" s="32"/>
      <c r="C60" s="32" t="s">
        <v>51</v>
      </c>
      <c r="D60" s="33"/>
      <c r="E60" s="32">
        <v>24099.279999999999</v>
      </c>
      <c r="F60" s="32"/>
    </row>
    <row r="61" spans="1:6" s="31" customFormat="1">
      <c r="A61" s="31" t="s">
        <v>52</v>
      </c>
      <c r="B61" s="32"/>
      <c r="C61" s="32" t="s">
        <v>53</v>
      </c>
      <c r="D61" s="33"/>
      <c r="E61" s="32">
        <v>24172.11</v>
      </c>
      <c r="F61" s="32"/>
    </row>
    <row r="62" spans="1:6" s="31" customFormat="1">
      <c r="A62" s="31" t="s">
        <v>118</v>
      </c>
      <c r="B62" s="32"/>
      <c r="C62" s="32" t="s">
        <v>55</v>
      </c>
      <c r="D62" s="33"/>
      <c r="E62" s="32">
        <v>16650.88</v>
      </c>
      <c r="F62" s="32"/>
    </row>
    <row r="63" spans="1:6" s="31" customFormat="1">
      <c r="A63" s="31" t="s">
        <v>56</v>
      </c>
      <c r="B63" s="32"/>
      <c r="C63" s="32" t="s">
        <v>57</v>
      </c>
      <c r="D63" s="33"/>
      <c r="E63" s="32">
        <v>36842.730000000003</v>
      </c>
      <c r="F63" s="32"/>
    </row>
    <row r="64" spans="1:6" s="31" customFormat="1">
      <c r="A64" s="31" t="s">
        <v>105</v>
      </c>
      <c r="B64" s="32"/>
      <c r="C64" s="32" t="s">
        <v>59</v>
      </c>
      <c r="D64" s="33"/>
      <c r="E64" s="32">
        <v>65776.5</v>
      </c>
      <c r="F64" s="32"/>
    </row>
    <row r="65" spans="1:6" s="31" customFormat="1">
      <c r="A65" s="31" t="s">
        <v>183</v>
      </c>
      <c r="B65" s="32"/>
      <c r="C65" s="32" t="s">
        <v>61</v>
      </c>
      <c r="D65" s="33"/>
      <c r="E65" s="32">
        <v>88238.03</v>
      </c>
      <c r="F65" s="32"/>
    </row>
    <row r="66" spans="1:6" s="31" customFormat="1">
      <c r="A66" s="31" t="s">
        <v>144</v>
      </c>
      <c r="B66" s="32"/>
      <c r="C66" s="32" t="s">
        <v>63</v>
      </c>
      <c r="D66" s="33"/>
      <c r="E66" s="32">
        <v>27445.64</v>
      </c>
      <c r="F66" s="32"/>
    </row>
    <row r="67" spans="1:6" s="31" customFormat="1">
      <c r="A67" s="31" t="s">
        <v>106</v>
      </c>
      <c r="B67" s="32"/>
      <c r="C67" s="32" t="s">
        <v>64</v>
      </c>
      <c r="D67" s="33"/>
      <c r="E67" s="32">
        <v>102171.8</v>
      </c>
      <c r="F67" s="32"/>
    </row>
    <row r="68" spans="1:6" s="31" customFormat="1">
      <c r="A68" s="31" t="s">
        <v>65</v>
      </c>
      <c r="B68" s="32"/>
      <c r="C68" s="32" t="s">
        <v>66</v>
      </c>
      <c r="D68" s="33"/>
      <c r="E68" s="32">
        <v>62984.76</v>
      </c>
      <c r="F68" s="32"/>
    </row>
    <row r="69" spans="1:6" s="31" customFormat="1">
      <c r="A69" s="31" t="s">
        <v>178</v>
      </c>
      <c r="B69" s="32"/>
      <c r="C69" s="32" t="s">
        <v>68</v>
      </c>
      <c r="D69" s="33"/>
      <c r="E69" s="32">
        <v>74192.86</v>
      </c>
      <c r="F69" s="32"/>
    </row>
    <row r="70" spans="1:6" s="31" customFormat="1">
      <c r="A70" s="87" t="s">
        <v>155</v>
      </c>
      <c r="B70" s="32"/>
      <c r="C70" s="32" t="s">
        <v>70</v>
      </c>
      <c r="D70" s="33"/>
      <c r="E70" s="32">
        <v>57524.24</v>
      </c>
      <c r="F70" s="32"/>
    </row>
    <row r="71" spans="1:6" s="31" customFormat="1">
      <c r="A71" s="31" t="s">
        <v>114</v>
      </c>
      <c r="B71" s="32"/>
      <c r="C71" s="32" t="s">
        <v>72</v>
      </c>
      <c r="D71" s="33"/>
      <c r="E71" s="32">
        <v>59244.27</v>
      </c>
      <c r="F71" s="32"/>
    </row>
    <row r="72" spans="1:6" s="31" customFormat="1">
      <c r="A72" s="31" t="s">
        <v>107</v>
      </c>
      <c r="B72" s="32"/>
      <c r="C72" s="32" t="s">
        <v>23</v>
      </c>
      <c r="D72" s="33"/>
      <c r="E72" s="32">
        <v>14231.17</v>
      </c>
      <c r="F72" s="32"/>
    </row>
    <row r="73" spans="1:6" s="31" customFormat="1">
      <c r="A73" s="31" t="s">
        <v>74</v>
      </c>
      <c r="B73" s="32"/>
      <c r="C73" s="32" t="s">
        <v>75</v>
      </c>
      <c r="D73" s="33"/>
      <c r="E73" s="32">
        <v>62218.38</v>
      </c>
      <c r="F73" s="32"/>
    </row>
    <row r="74" spans="1:6" s="31" customFormat="1">
      <c r="A74" s="87" t="s">
        <v>188</v>
      </c>
      <c r="B74" s="32"/>
      <c r="C74" s="32" t="s">
        <v>25</v>
      </c>
      <c r="D74" s="33"/>
      <c r="E74" s="32">
        <v>25551.99</v>
      </c>
      <c r="F74" s="32"/>
    </row>
    <row r="75" spans="1:6" s="31" customFormat="1">
      <c r="A75" s="31" t="s">
        <v>129</v>
      </c>
      <c r="B75" s="32"/>
      <c r="C75" s="32" t="s">
        <v>78</v>
      </c>
      <c r="D75" s="33"/>
      <c r="E75" s="32">
        <v>48280.94</v>
      </c>
      <c r="F75" s="32"/>
    </row>
    <row r="76" spans="1:6" s="31" customFormat="1">
      <c r="A76" s="31" t="s">
        <v>130</v>
      </c>
      <c r="B76" s="32"/>
      <c r="C76" s="32" t="s">
        <v>80</v>
      </c>
      <c r="D76" s="33"/>
      <c r="E76" s="32">
        <v>22896.46</v>
      </c>
      <c r="F76" s="32"/>
    </row>
    <row r="77" spans="1:6" s="31" customFormat="1">
      <c r="A77" s="31" t="s">
        <v>28</v>
      </c>
      <c r="B77" s="32"/>
      <c r="C77" s="32" t="s">
        <v>28</v>
      </c>
      <c r="D77" s="33"/>
      <c r="E77" s="32">
        <v>74351.53</v>
      </c>
      <c r="F77" s="32"/>
    </row>
    <row r="78" spans="1:6" s="31" customFormat="1">
      <c r="A78" s="31" t="s">
        <v>8</v>
      </c>
      <c r="B78" s="32"/>
      <c r="C78" s="32" t="s">
        <v>8</v>
      </c>
      <c r="D78" s="33"/>
      <c r="E78" s="32">
        <v>473825.69</v>
      </c>
      <c r="F78" s="32"/>
    </row>
    <row r="79" spans="1:6" s="31" customFormat="1" ht="13.5" thickBot="1">
      <c r="B79" s="32"/>
      <c r="C79" s="32"/>
      <c r="D79" s="33"/>
      <c r="E79" s="32"/>
      <c r="F79" s="32"/>
    </row>
    <row r="80" spans="1:6" s="31" customFormat="1" ht="13.5" thickBot="1">
      <c r="B80" s="32"/>
      <c r="C80" s="34" t="s">
        <v>29</v>
      </c>
      <c r="D80" s="33"/>
      <c r="E80" s="35">
        <f>SUM(E55:E79)</f>
        <v>1662909.4399999999</v>
      </c>
      <c r="F80" s="32"/>
    </row>
    <row r="81" spans="1:6" s="31" customFormat="1">
      <c r="B81" s="32"/>
      <c r="C81" s="32"/>
      <c r="D81" s="33"/>
      <c r="E81" s="32"/>
      <c r="F81" s="32"/>
    </row>
    <row r="82" spans="1:6" s="31" customFormat="1">
      <c r="B82" s="32"/>
      <c r="C82" s="32"/>
      <c r="D82" s="33"/>
      <c r="E82" s="32"/>
      <c r="F82" s="32"/>
    </row>
    <row r="83" spans="1:6" s="31" customFormat="1">
      <c r="A83" s="31" t="s">
        <v>197</v>
      </c>
      <c r="B83" s="32"/>
      <c r="C83" s="32"/>
      <c r="D83" s="33"/>
      <c r="E83" s="32"/>
      <c r="F83" s="32"/>
    </row>
    <row r="84" spans="1:6" s="31" customFormat="1">
      <c r="A84" s="87" t="s">
        <v>196</v>
      </c>
      <c r="B84" s="32"/>
      <c r="C84" s="32"/>
      <c r="D84" s="33"/>
      <c r="E84" s="32"/>
      <c r="F84" s="32"/>
    </row>
    <row r="85" spans="1:6" s="31" customFormat="1" ht="13.5" thickBot="1">
      <c r="B85" s="32"/>
      <c r="C85" s="32"/>
      <c r="D85" s="33"/>
      <c r="E85" s="32"/>
      <c r="F85" s="32"/>
    </row>
    <row r="86" spans="1:6" s="31" customFormat="1" ht="13.5" thickBot="1">
      <c r="A86" s="38" t="s">
        <v>39</v>
      </c>
      <c r="B86" s="39" t="s">
        <v>121</v>
      </c>
      <c r="C86" s="41" t="s">
        <v>145</v>
      </c>
      <c r="D86" s="41" t="s">
        <v>146</v>
      </c>
    </row>
    <row r="87" spans="1:6" s="31" customFormat="1">
      <c r="B87" s="32"/>
      <c r="C87" s="32"/>
      <c r="D87" s="32"/>
    </row>
    <row r="88" spans="1:6" s="31" customFormat="1">
      <c r="A88" s="32" t="s">
        <v>5</v>
      </c>
      <c r="B88" s="43">
        <v>0</v>
      </c>
      <c r="C88" s="43">
        <v>0</v>
      </c>
      <c r="D88" s="43">
        <v>0</v>
      </c>
    </row>
    <row r="89" spans="1:6" s="31" customFormat="1">
      <c r="A89" s="32" t="s">
        <v>44</v>
      </c>
      <c r="B89" s="43">
        <v>10</v>
      </c>
      <c r="C89" s="43">
        <v>0</v>
      </c>
      <c r="D89" s="43">
        <v>20</v>
      </c>
    </row>
    <row r="90" spans="1:6" s="31" customFormat="1">
      <c r="A90" s="32" t="s">
        <v>46</v>
      </c>
      <c r="B90" s="43">
        <v>0</v>
      </c>
      <c r="C90" s="43">
        <v>0</v>
      </c>
      <c r="D90" s="43">
        <v>30</v>
      </c>
    </row>
    <row r="91" spans="1:6" s="31" customFormat="1">
      <c r="A91" s="32" t="s">
        <v>9</v>
      </c>
      <c r="B91" s="43">
        <v>0</v>
      </c>
      <c r="C91" s="43">
        <v>0</v>
      </c>
      <c r="D91" s="43">
        <v>0</v>
      </c>
    </row>
    <row r="92" spans="1:6" s="31" customFormat="1">
      <c r="A92" s="32" t="s">
        <v>49</v>
      </c>
      <c r="B92" s="43">
        <v>0</v>
      </c>
      <c r="C92" s="43">
        <v>0</v>
      </c>
      <c r="D92" s="43">
        <v>0</v>
      </c>
    </row>
    <row r="93" spans="1:6" s="31" customFormat="1">
      <c r="A93" s="32" t="s">
        <v>51</v>
      </c>
      <c r="B93" s="43">
        <v>0</v>
      </c>
      <c r="C93" s="43">
        <v>0</v>
      </c>
      <c r="D93" s="43">
        <v>0</v>
      </c>
    </row>
    <row r="94" spans="1:6" s="31" customFormat="1">
      <c r="A94" s="32" t="s">
        <v>53</v>
      </c>
      <c r="B94" s="43">
        <v>10</v>
      </c>
      <c r="C94" s="43">
        <v>0</v>
      </c>
      <c r="D94" s="43">
        <v>0</v>
      </c>
    </row>
    <row r="95" spans="1:6" s="31" customFormat="1">
      <c r="A95" s="32" t="s">
        <v>55</v>
      </c>
      <c r="B95" s="43">
        <v>0</v>
      </c>
      <c r="C95" s="43">
        <v>0</v>
      </c>
      <c r="D95" s="43">
        <v>0</v>
      </c>
    </row>
    <row r="96" spans="1:6" s="31" customFormat="1">
      <c r="A96" s="32" t="s">
        <v>57</v>
      </c>
      <c r="B96" s="43">
        <v>0</v>
      </c>
      <c r="C96" s="43">
        <v>0</v>
      </c>
      <c r="D96" s="43">
        <v>0</v>
      </c>
    </row>
    <row r="97" spans="1:4" s="31" customFormat="1">
      <c r="A97" s="32" t="s">
        <v>59</v>
      </c>
      <c r="B97" s="43">
        <v>0</v>
      </c>
      <c r="C97" s="43">
        <v>0</v>
      </c>
      <c r="D97" s="43">
        <v>0</v>
      </c>
    </row>
    <row r="98" spans="1:4" s="31" customFormat="1">
      <c r="A98" s="32" t="s">
        <v>61</v>
      </c>
      <c r="B98" s="43">
        <v>0</v>
      </c>
      <c r="C98" s="43">
        <v>0</v>
      </c>
      <c r="D98" s="43">
        <v>0</v>
      </c>
    </row>
    <row r="99" spans="1:4" s="31" customFormat="1">
      <c r="A99" s="32" t="s">
        <v>63</v>
      </c>
      <c r="B99" s="43">
        <v>0</v>
      </c>
      <c r="C99" s="43">
        <v>0</v>
      </c>
      <c r="D99" s="43">
        <v>0</v>
      </c>
    </row>
    <row r="100" spans="1:4" s="31" customFormat="1">
      <c r="A100" s="32" t="s">
        <v>64</v>
      </c>
      <c r="B100" s="43">
        <v>0</v>
      </c>
      <c r="C100" s="43">
        <v>0</v>
      </c>
      <c r="D100" s="43">
        <v>0</v>
      </c>
    </row>
    <row r="101" spans="1:4" s="31" customFormat="1">
      <c r="A101" s="32" t="s">
        <v>66</v>
      </c>
      <c r="B101" s="43">
        <v>0</v>
      </c>
      <c r="C101" s="43">
        <v>0</v>
      </c>
      <c r="D101" s="43">
        <v>0</v>
      </c>
    </row>
    <row r="102" spans="1:4" s="31" customFormat="1">
      <c r="A102" s="32" t="s">
        <v>68</v>
      </c>
      <c r="B102" s="43">
        <v>0</v>
      </c>
      <c r="C102" s="43">
        <v>0</v>
      </c>
      <c r="D102" s="43">
        <v>0</v>
      </c>
    </row>
    <row r="103" spans="1:4" s="31" customFormat="1">
      <c r="A103" s="32" t="s">
        <v>70</v>
      </c>
      <c r="B103" s="43">
        <v>0</v>
      </c>
      <c r="C103" s="43">
        <v>0</v>
      </c>
      <c r="D103" s="43">
        <v>10</v>
      </c>
    </row>
    <row r="104" spans="1:4" s="31" customFormat="1">
      <c r="A104" s="32" t="s">
        <v>72</v>
      </c>
      <c r="B104" s="43">
        <v>10</v>
      </c>
      <c r="C104" s="43">
        <v>50</v>
      </c>
      <c r="D104" s="43">
        <v>100</v>
      </c>
    </row>
    <row r="105" spans="1:4" s="31" customFormat="1">
      <c r="A105" s="32" t="s">
        <v>23</v>
      </c>
      <c r="B105" s="43">
        <v>0</v>
      </c>
      <c r="C105" s="43">
        <v>10</v>
      </c>
      <c r="D105" s="43">
        <v>0</v>
      </c>
    </row>
    <row r="106" spans="1:4" s="31" customFormat="1">
      <c r="A106" s="32" t="s">
        <v>75</v>
      </c>
      <c r="B106" s="43">
        <v>20</v>
      </c>
      <c r="C106" s="43">
        <v>40</v>
      </c>
      <c r="D106" s="43">
        <v>50</v>
      </c>
    </row>
    <row r="107" spans="1:4" s="31" customFormat="1">
      <c r="A107" s="32" t="s">
        <v>25</v>
      </c>
      <c r="B107" s="43">
        <v>0</v>
      </c>
      <c r="C107" s="43">
        <v>0</v>
      </c>
      <c r="D107" s="43">
        <v>0</v>
      </c>
    </row>
    <row r="108" spans="1:4" s="31" customFormat="1">
      <c r="A108" s="32" t="s">
        <v>78</v>
      </c>
      <c r="B108" s="43">
        <v>0</v>
      </c>
      <c r="C108" s="43">
        <v>0</v>
      </c>
      <c r="D108" s="43">
        <v>0</v>
      </c>
    </row>
    <row r="109" spans="1:4" s="31" customFormat="1">
      <c r="A109" s="32" t="s">
        <v>80</v>
      </c>
      <c r="B109" s="43">
        <v>0</v>
      </c>
      <c r="C109" s="43">
        <v>0</v>
      </c>
      <c r="D109" s="43">
        <v>0</v>
      </c>
    </row>
    <row r="110" spans="1:4" s="31" customFormat="1">
      <c r="A110" s="31" t="s">
        <v>28</v>
      </c>
      <c r="B110" s="43">
        <v>0</v>
      </c>
      <c r="C110" s="43">
        <v>0</v>
      </c>
      <c r="D110" s="43">
        <v>10</v>
      </c>
    </row>
    <row r="111" spans="1:4" s="31" customFormat="1">
      <c r="A111" s="31" t="s">
        <v>8</v>
      </c>
      <c r="B111" s="43">
        <v>0</v>
      </c>
      <c r="C111" s="43">
        <v>0</v>
      </c>
      <c r="D111" s="43">
        <v>360</v>
      </c>
    </row>
    <row r="112" spans="1:4" s="31" customFormat="1" ht="13.5" thickBot="1">
      <c r="B112" s="32"/>
      <c r="C112" s="32"/>
      <c r="D112" s="32"/>
    </row>
    <row r="113" spans="1:6" s="31" customFormat="1" ht="13.5" thickBot="1">
      <c r="A113" s="36" t="s">
        <v>29</v>
      </c>
      <c r="B113" s="35">
        <f>SUM(B88:B112)</f>
        <v>50</v>
      </c>
      <c r="C113" s="35">
        <f>SUM(C88:C112)</f>
        <v>100</v>
      </c>
      <c r="D113" s="35">
        <f>SUM(D88:D112)</f>
        <v>580</v>
      </c>
    </row>
    <row r="114" spans="1:6" s="31" customFormat="1">
      <c r="A114" s="36"/>
      <c r="B114" s="37"/>
      <c r="C114" s="37"/>
      <c r="D114" s="37"/>
      <c r="E114" s="37"/>
      <c r="F114" s="37"/>
    </row>
    <row r="115" spans="1:6" s="31" customFormat="1">
      <c r="A115" s="36"/>
      <c r="B115" s="37"/>
      <c r="C115" s="37"/>
      <c r="D115" s="37"/>
      <c r="E115" s="37"/>
      <c r="F115" s="37"/>
    </row>
    <row r="116" spans="1:6" s="31" customFormat="1">
      <c r="B116" s="32"/>
      <c r="C116" s="32"/>
      <c r="D116" s="33"/>
      <c r="E116" s="32"/>
      <c r="F116" s="32"/>
    </row>
    <row r="117" spans="1:6" s="31" customFormat="1">
      <c r="A117" s="31" t="s">
        <v>202</v>
      </c>
      <c r="B117" s="32"/>
      <c r="C117" s="32"/>
      <c r="D117" s="33"/>
      <c r="E117" s="32"/>
      <c r="F117" s="32"/>
    </row>
    <row r="118" spans="1:6" s="31" customFormat="1">
      <c r="A118" s="31" t="s">
        <v>204</v>
      </c>
      <c r="B118" s="32"/>
      <c r="C118" s="32"/>
      <c r="D118" s="33"/>
      <c r="E118" s="32"/>
      <c r="F118" s="32"/>
    </row>
    <row r="119" spans="1:6" s="31" customFormat="1">
      <c r="A119" s="31" t="s">
        <v>203</v>
      </c>
      <c r="B119" s="32"/>
      <c r="C119" s="32"/>
      <c r="D119" s="33"/>
      <c r="E119" s="32"/>
      <c r="F119" s="32"/>
    </row>
    <row r="120" spans="1:6" s="31" customFormat="1">
      <c r="B120" s="32"/>
      <c r="C120" s="32"/>
      <c r="D120" s="33"/>
      <c r="E120" s="32"/>
      <c r="F120" s="32"/>
    </row>
    <row r="121" spans="1:6" s="31" customFormat="1">
      <c r="A121" s="31" t="s">
        <v>94</v>
      </c>
      <c r="B121" s="32"/>
      <c r="C121" s="32"/>
      <c r="D121" s="33"/>
      <c r="E121" s="32"/>
      <c r="F121" s="32"/>
    </row>
    <row r="122" spans="1:6" s="31" customFormat="1">
      <c r="B122" s="32"/>
      <c r="C122" s="32"/>
      <c r="D122" s="33"/>
      <c r="E122" s="32"/>
      <c r="F122" s="32"/>
    </row>
    <row r="123" spans="1:6" s="31" customFormat="1">
      <c r="A123" s="31" t="s">
        <v>199</v>
      </c>
      <c r="B123" s="32"/>
      <c r="C123" s="32"/>
      <c r="D123" s="33"/>
      <c r="E123" s="32"/>
      <c r="F123" s="32"/>
    </row>
    <row r="124" spans="1:6" s="31" customFormat="1">
      <c r="A124" s="31" t="s">
        <v>198</v>
      </c>
      <c r="B124" s="32"/>
      <c r="C124" s="32"/>
      <c r="D124" s="33"/>
      <c r="E124" s="32"/>
      <c r="F124" s="32"/>
    </row>
    <row r="125" spans="1:6" s="31" customFormat="1">
      <c r="B125" s="32"/>
      <c r="C125" s="32"/>
      <c r="D125" s="33"/>
      <c r="E125" s="32"/>
      <c r="F125" s="32"/>
    </row>
    <row r="126" spans="1:6" s="31" customFormat="1">
      <c r="A126" s="31" t="s">
        <v>201</v>
      </c>
      <c r="B126" s="32"/>
      <c r="C126" s="32"/>
      <c r="D126" s="33"/>
      <c r="E126" s="32"/>
      <c r="F126" s="32"/>
    </row>
    <row r="127" spans="1:6" s="31" customFormat="1">
      <c r="A127" s="31" t="s">
        <v>200</v>
      </c>
      <c r="B127" s="32"/>
      <c r="C127" s="32"/>
      <c r="D127" s="33"/>
      <c r="E127" s="32"/>
      <c r="F127" s="32"/>
    </row>
    <row r="128" spans="1:6" s="31" customFormat="1">
      <c r="B128" s="32"/>
      <c r="C128" s="32"/>
      <c r="D128" s="33"/>
      <c r="E128" s="32"/>
      <c r="F128" s="32"/>
    </row>
    <row r="129" spans="2:6" s="31" customFormat="1">
      <c r="B129" s="87" t="s">
        <v>187</v>
      </c>
      <c r="C129" s="32" t="s">
        <v>5</v>
      </c>
      <c r="D129" s="33"/>
      <c r="E129" s="32"/>
      <c r="F129" s="32"/>
    </row>
    <row r="130" spans="2:6" s="31" customFormat="1">
      <c r="B130" s="31" t="s">
        <v>134</v>
      </c>
      <c r="C130" s="32" t="s">
        <v>44</v>
      </c>
      <c r="D130" s="33"/>
      <c r="E130" s="32"/>
      <c r="F130" s="32"/>
    </row>
    <row r="131" spans="2:6" s="31" customFormat="1">
      <c r="B131" s="87" t="s">
        <v>45</v>
      </c>
      <c r="C131" s="32" t="s">
        <v>46</v>
      </c>
      <c r="D131" s="33"/>
      <c r="E131" s="32"/>
      <c r="F131" s="32"/>
    </row>
    <row r="132" spans="2:6" s="31" customFormat="1">
      <c r="B132" s="31" t="s">
        <v>47</v>
      </c>
      <c r="C132" s="32" t="s">
        <v>9</v>
      </c>
      <c r="D132" s="33"/>
      <c r="E132" s="32"/>
      <c r="F132" s="32"/>
    </row>
    <row r="133" spans="2:6" s="31" customFormat="1">
      <c r="B133" s="31" t="s">
        <v>153</v>
      </c>
      <c r="C133" s="32" t="s">
        <v>49</v>
      </c>
      <c r="D133" s="33"/>
      <c r="E133" s="32"/>
      <c r="F133" s="32"/>
    </row>
    <row r="134" spans="2:6" s="31" customFormat="1">
      <c r="B134" s="31" t="s">
        <v>50</v>
      </c>
      <c r="C134" s="32" t="s">
        <v>51</v>
      </c>
      <c r="D134" s="33"/>
      <c r="E134" s="32"/>
      <c r="F134" s="32"/>
    </row>
    <row r="135" spans="2:6" s="31" customFormat="1">
      <c r="B135" s="31" t="s">
        <v>52</v>
      </c>
      <c r="C135" s="32" t="s">
        <v>53</v>
      </c>
      <c r="D135" s="33"/>
      <c r="E135" s="32"/>
      <c r="F135" s="32"/>
    </row>
    <row r="136" spans="2:6" s="31" customFormat="1">
      <c r="B136" s="31" t="s">
        <v>118</v>
      </c>
      <c r="C136" s="32" t="s">
        <v>55</v>
      </c>
      <c r="D136" s="33"/>
      <c r="E136" s="32"/>
      <c r="F136" s="32"/>
    </row>
    <row r="137" spans="2:6" s="31" customFormat="1">
      <c r="B137" s="87" t="s">
        <v>185</v>
      </c>
      <c r="C137" s="32" t="s">
        <v>57</v>
      </c>
      <c r="D137" s="33"/>
      <c r="E137" s="32"/>
      <c r="F137" s="32"/>
    </row>
    <row r="138" spans="2:6" s="31" customFormat="1">
      <c r="B138" s="31" t="s">
        <v>105</v>
      </c>
      <c r="C138" s="32" t="s">
        <v>59</v>
      </c>
      <c r="D138" s="33"/>
      <c r="E138" s="32"/>
      <c r="F138" s="32"/>
    </row>
    <row r="139" spans="2:6" s="31" customFormat="1">
      <c r="B139" s="31" t="s">
        <v>183</v>
      </c>
      <c r="C139" s="32" t="s">
        <v>61</v>
      </c>
      <c r="D139" s="33"/>
      <c r="E139" s="32"/>
      <c r="F139" s="32"/>
    </row>
    <row r="140" spans="2:6" s="31" customFormat="1">
      <c r="B140" s="31" t="s">
        <v>144</v>
      </c>
      <c r="C140" s="32" t="s">
        <v>63</v>
      </c>
      <c r="D140" s="33"/>
      <c r="E140" s="32"/>
      <c r="F140" s="32"/>
    </row>
    <row r="141" spans="2:6" s="31" customFormat="1">
      <c r="B141" s="31" t="s">
        <v>106</v>
      </c>
      <c r="C141" s="32" t="s">
        <v>64</v>
      </c>
      <c r="D141" s="33"/>
      <c r="E141" s="32"/>
      <c r="F141" s="32"/>
    </row>
    <row r="142" spans="2:6" s="31" customFormat="1">
      <c r="B142" s="31" t="s">
        <v>65</v>
      </c>
      <c r="C142" s="32" t="s">
        <v>66</v>
      </c>
      <c r="D142" s="33"/>
      <c r="E142" s="32"/>
      <c r="F142" s="32"/>
    </row>
    <row r="143" spans="2:6" s="31" customFormat="1">
      <c r="B143" s="87" t="s">
        <v>186</v>
      </c>
      <c r="C143" s="32" t="s">
        <v>68</v>
      </c>
      <c r="D143" s="33"/>
      <c r="E143" s="32"/>
      <c r="F143" s="32"/>
    </row>
    <row r="144" spans="2:6" s="31" customFormat="1">
      <c r="B144" s="31" t="s">
        <v>155</v>
      </c>
      <c r="C144" s="32" t="s">
        <v>70</v>
      </c>
      <c r="D144" s="33"/>
      <c r="E144" s="32"/>
      <c r="F144" s="32"/>
    </row>
    <row r="145" spans="2:6" s="31" customFormat="1">
      <c r="B145" s="31" t="s">
        <v>114</v>
      </c>
      <c r="C145" s="32" t="s">
        <v>72</v>
      </c>
      <c r="D145" s="33"/>
      <c r="E145" s="32"/>
      <c r="F145" s="32"/>
    </row>
    <row r="146" spans="2:6" s="31" customFormat="1">
      <c r="B146" s="31" t="s">
        <v>107</v>
      </c>
      <c r="C146" s="32" t="s">
        <v>23</v>
      </c>
      <c r="D146" s="33"/>
      <c r="E146" s="32"/>
      <c r="F146" s="32"/>
    </row>
    <row r="147" spans="2:6" s="31" customFormat="1">
      <c r="B147" s="31" t="s">
        <v>74</v>
      </c>
      <c r="C147" s="32" t="s">
        <v>75</v>
      </c>
      <c r="D147" s="33"/>
      <c r="E147" s="32"/>
      <c r="F147" s="32"/>
    </row>
    <row r="148" spans="2:6" s="31" customFormat="1">
      <c r="B148" s="87" t="s">
        <v>188</v>
      </c>
      <c r="C148" s="32" t="s">
        <v>25</v>
      </c>
      <c r="D148" s="33"/>
      <c r="E148" s="32"/>
      <c r="F148" s="32"/>
    </row>
    <row r="149" spans="2:6" s="31" customFormat="1">
      <c r="B149" s="87" t="s">
        <v>129</v>
      </c>
      <c r="C149" s="32" t="s">
        <v>78</v>
      </c>
      <c r="D149" s="33"/>
      <c r="E149" s="32"/>
      <c r="F149" s="32"/>
    </row>
    <row r="150" spans="2:6" s="31" customFormat="1">
      <c r="B150" s="87" t="s">
        <v>189</v>
      </c>
      <c r="C150" s="32" t="s">
        <v>80</v>
      </c>
      <c r="D150" s="33"/>
      <c r="E150" s="32"/>
      <c r="F150" s="32"/>
    </row>
    <row r="151" spans="2:6" s="31" customFormat="1">
      <c r="B151" s="31" t="s">
        <v>28</v>
      </c>
      <c r="C151" s="32" t="s">
        <v>28</v>
      </c>
      <c r="D151" s="33"/>
      <c r="E151" s="32"/>
      <c r="F151" s="32"/>
    </row>
    <row r="152" spans="2:6" s="31" customFormat="1">
      <c r="B152" s="31" t="s">
        <v>8</v>
      </c>
      <c r="C152" s="32" t="s">
        <v>8</v>
      </c>
      <c r="D152" s="33"/>
      <c r="E152" s="32"/>
      <c r="F152" s="32"/>
    </row>
    <row r="153" spans="2:6" s="31" customFormat="1">
      <c r="B153" s="32"/>
      <c r="C153" s="32"/>
      <c r="D153" s="33"/>
      <c r="E153" s="32"/>
      <c r="F153" s="32"/>
    </row>
    <row r="154" spans="2:6" s="31" customFormat="1">
      <c r="B154" s="32" t="s">
        <v>100</v>
      </c>
      <c r="C154" s="32"/>
      <c r="D154" s="33"/>
      <c r="E154" s="32"/>
      <c r="F154" s="32"/>
    </row>
    <row r="155" spans="2:6" s="31" customFormat="1">
      <c r="B155" s="32" t="s">
        <v>101</v>
      </c>
      <c r="C155" s="32"/>
      <c r="D155" s="33"/>
      <c r="E155" s="32"/>
      <c r="F155" s="32"/>
    </row>
    <row r="156" spans="2:6" s="31" customFormat="1">
      <c r="B156" s="32"/>
      <c r="C156" s="32"/>
      <c r="D156" s="33"/>
      <c r="E156" s="32"/>
      <c r="F156" s="32"/>
    </row>
    <row r="157" spans="2:6" s="31" customFormat="1">
      <c r="B157" s="92" t="s">
        <v>31</v>
      </c>
      <c r="C157" s="92"/>
      <c r="D157" s="33"/>
      <c r="E157" s="32"/>
      <c r="F157" s="32"/>
    </row>
    <row r="158" spans="2:6" s="31" customFormat="1">
      <c r="B158" s="32"/>
      <c r="C158" s="32"/>
      <c r="D158" s="33"/>
      <c r="E158" s="32"/>
      <c r="F158" s="32"/>
    </row>
    <row r="159" spans="2:6" s="31" customFormat="1">
      <c r="B159" s="47" t="s">
        <v>175</v>
      </c>
      <c r="C159" s="32"/>
      <c r="D159" s="33"/>
      <c r="E159" s="32"/>
      <c r="F159" s="32"/>
    </row>
    <row r="160" spans="2:6" s="31" customFormat="1">
      <c r="B160" s="47" t="s">
        <v>147</v>
      </c>
      <c r="C160" s="32"/>
      <c r="D160" s="33"/>
      <c r="E160" s="32"/>
      <c r="F160" s="32"/>
    </row>
    <row r="161" spans="2:6" s="31" customFormat="1">
      <c r="B161" s="91" t="s">
        <v>191</v>
      </c>
      <c r="C161" s="32"/>
      <c r="D161" s="33"/>
      <c r="E161" s="32"/>
      <c r="F161" s="32"/>
    </row>
    <row r="162" spans="2:6" s="31" customFormat="1">
      <c r="B162" s="91"/>
      <c r="C162" s="32"/>
      <c r="D162" s="33"/>
      <c r="E162" s="32"/>
      <c r="F162" s="32"/>
    </row>
    <row r="163" spans="2:6" s="31" customFormat="1">
      <c r="B163" s="32"/>
      <c r="C163" s="32"/>
      <c r="D163" s="33"/>
      <c r="E163" s="32"/>
      <c r="F163" s="32"/>
    </row>
    <row r="164" spans="2:6" s="31" customFormat="1">
      <c r="B164" s="32"/>
      <c r="C164" s="32"/>
      <c r="D164" s="33"/>
      <c r="E164" s="32"/>
      <c r="F164" s="32"/>
    </row>
    <row r="165" spans="2:6" s="31" customFormat="1">
      <c r="B165" s="32"/>
      <c r="C165" s="32"/>
      <c r="D165" s="33"/>
      <c r="E165" s="32"/>
      <c r="F165" s="32"/>
    </row>
    <row r="166" spans="2:6" s="31" customFormat="1">
      <c r="B166" s="32"/>
      <c r="C166" s="32"/>
      <c r="D166" s="33"/>
      <c r="E166" s="32"/>
      <c r="F166" s="32"/>
    </row>
    <row r="167" spans="2:6" s="31" customFormat="1">
      <c r="B167" s="32"/>
      <c r="C167" s="32"/>
      <c r="D167" s="33"/>
      <c r="E167" s="32"/>
      <c r="F167" s="32"/>
    </row>
  </sheetData>
  <mergeCells count="1">
    <mergeCell ref="B157:C157"/>
  </mergeCells>
  <phoneticPr fontId="8" type="noConversion"/>
  <printOptions horizontalCentered="1"/>
  <pageMargins left="0.25" right="0.25" top="0.75" bottom="0.75" header="0.3" footer="0.3"/>
  <pageSetup orientation="portrait" r:id="rId1"/>
  <rowBreaks count="3" manualBreakCount="3">
    <brk id="41" max="16383" man="1"/>
    <brk id="82" max="16383" man="1"/>
    <brk id="11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4"/>
  <sheetViews>
    <sheetView workbookViewId="0">
      <selection activeCell="A23" sqref="A23"/>
    </sheetView>
  </sheetViews>
  <sheetFormatPr defaultRowHeight="12.75"/>
  <cols>
    <col min="1" max="1" width="24.85546875" bestFit="1" customWidth="1"/>
    <col min="2" max="2" width="21.85546875" style="4" customWidth="1"/>
    <col min="3" max="3" width="17" style="4" customWidth="1"/>
    <col min="4" max="4" width="17.85546875" style="7" customWidth="1"/>
    <col min="5" max="5" width="14.7109375" style="4" customWidth="1"/>
    <col min="6" max="6" width="13" style="4" customWidth="1"/>
    <col min="8" max="8" width="12.85546875" bestFit="1" customWidth="1"/>
  </cols>
  <sheetData>
    <row r="1" spans="1:7">
      <c r="A1" t="s">
        <v>156</v>
      </c>
      <c r="D1" s="48">
        <v>40784</v>
      </c>
    </row>
    <row r="2" spans="1:7">
      <c r="A2" t="s">
        <v>1</v>
      </c>
    </row>
    <row r="3" spans="1:7" ht="13.5" thickBot="1"/>
    <row r="4" spans="1:7" s="1" customFormat="1" ht="26.25" thickBot="1">
      <c r="C4" s="5" t="s">
        <v>2</v>
      </c>
      <c r="D4" s="5" t="s">
        <v>173</v>
      </c>
      <c r="E4" s="2"/>
      <c r="F4" s="2"/>
      <c r="G4" s="2"/>
    </row>
    <row r="5" spans="1:7">
      <c r="B5"/>
      <c r="D5" s="32"/>
      <c r="E5" s="31"/>
      <c r="F5"/>
    </row>
    <row r="6" spans="1:7" ht="15" customHeight="1">
      <c r="B6" t="s">
        <v>5</v>
      </c>
      <c r="C6" s="77">
        <v>818962</v>
      </c>
      <c r="D6" s="79">
        <v>40096.35</v>
      </c>
      <c r="E6" s="44"/>
      <c r="F6"/>
    </row>
    <row r="7" spans="1:7" ht="15" customHeight="1">
      <c r="B7" t="s">
        <v>6</v>
      </c>
      <c r="C7" s="77">
        <v>15226270</v>
      </c>
      <c r="D7" s="79">
        <v>745478.13</v>
      </c>
      <c r="E7" s="44"/>
      <c r="F7"/>
    </row>
    <row r="8" spans="1:7" ht="15" customHeight="1">
      <c r="B8" t="s">
        <v>7</v>
      </c>
      <c r="C8" s="78">
        <v>2651962</v>
      </c>
      <c r="D8" s="79">
        <v>129840.11</v>
      </c>
      <c r="E8" s="44"/>
      <c r="F8"/>
    </row>
    <row r="9" spans="1:7" s="31" customFormat="1" ht="15" customHeight="1">
      <c r="B9" s="31" t="s">
        <v>8</v>
      </c>
      <c r="C9" s="78">
        <v>103149056</v>
      </c>
      <c r="D9" s="79">
        <v>5050177.97</v>
      </c>
      <c r="E9" s="44"/>
    </row>
    <row r="10" spans="1:7" ht="15" customHeight="1">
      <c r="B10" t="s">
        <v>9</v>
      </c>
      <c r="C10" s="78">
        <v>2687870</v>
      </c>
      <c r="D10" s="79">
        <v>131598.14000000001</v>
      </c>
      <c r="E10" s="44"/>
      <c r="F10"/>
    </row>
    <row r="11" spans="1:7" ht="15" customHeight="1">
      <c r="B11" t="s">
        <v>10</v>
      </c>
      <c r="C11" s="78">
        <v>51759031</v>
      </c>
      <c r="D11" s="79">
        <v>2534122.21</v>
      </c>
      <c r="E11" s="44"/>
      <c r="F11"/>
    </row>
    <row r="12" spans="1:7" ht="15" customHeight="1">
      <c r="B12" t="s">
        <v>11</v>
      </c>
      <c r="C12" s="78">
        <v>6584083</v>
      </c>
      <c r="D12" s="79">
        <v>322356.86</v>
      </c>
      <c r="E12" s="44"/>
      <c r="F12"/>
    </row>
    <row r="13" spans="1:7" ht="15" customHeight="1">
      <c r="B13" t="s">
        <v>12</v>
      </c>
      <c r="C13" s="78">
        <v>6576122</v>
      </c>
      <c r="D13" s="79">
        <v>321966.99</v>
      </c>
      <c r="E13" s="44"/>
      <c r="F13"/>
    </row>
    <row r="14" spans="1:7" ht="15" customHeight="1">
      <c r="B14" t="s">
        <v>13</v>
      </c>
      <c r="C14" s="78">
        <v>7504254</v>
      </c>
      <c r="D14" s="79">
        <v>367408.31</v>
      </c>
      <c r="E14" s="44"/>
      <c r="F14"/>
    </row>
    <row r="15" spans="1:7" ht="15" customHeight="1">
      <c r="B15" t="s">
        <v>14</v>
      </c>
      <c r="C15" s="78">
        <v>9583873</v>
      </c>
      <c r="D15" s="79">
        <v>469226.53</v>
      </c>
      <c r="E15" s="44"/>
      <c r="F15"/>
    </row>
    <row r="16" spans="1:7" ht="15" customHeight="1">
      <c r="B16" t="s">
        <v>15</v>
      </c>
      <c r="C16" s="78">
        <v>8715937</v>
      </c>
      <c r="D16" s="79">
        <v>426732.24</v>
      </c>
      <c r="E16" s="44"/>
      <c r="F16"/>
    </row>
    <row r="17" spans="2:8" ht="15" customHeight="1">
      <c r="B17" t="s">
        <v>16</v>
      </c>
      <c r="C17" s="78">
        <v>26737836</v>
      </c>
      <c r="D17" s="79">
        <v>1309084.3400000001</v>
      </c>
      <c r="E17" s="44"/>
      <c r="F17"/>
    </row>
    <row r="18" spans="2:8" ht="15" customHeight="1">
      <c r="B18" t="s">
        <v>17</v>
      </c>
      <c r="C18" s="78">
        <v>6839503</v>
      </c>
      <c r="D18" s="79">
        <v>334862.74</v>
      </c>
      <c r="E18" s="44"/>
      <c r="F18"/>
    </row>
    <row r="19" spans="2:8" ht="15" customHeight="1">
      <c r="B19" t="s">
        <v>18</v>
      </c>
      <c r="C19" s="78">
        <v>15343120</v>
      </c>
      <c r="D19" s="79">
        <v>751199.16</v>
      </c>
      <c r="E19" s="44"/>
      <c r="F19"/>
    </row>
    <row r="20" spans="2:8" ht="15" customHeight="1">
      <c r="B20" t="s">
        <v>19</v>
      </c>
      <c r="C20" s="78">
        <v>32772044</v>
      </c>
      <c r="D20" s="79">
        <v>1604519.29</v>
      </c>
      <c r="E20" s="44"/>
      <c r="F20"/>
    </row>
    <row r="21" spans="2:8" ht="15" customHeight="1">
      <c r="B21" t="s">
        <v>20</v>
      </c>
      <c r="C21" s="78">
        <v>12430392</v>
      </c>
      <c r="D21" s="79">
        <v>608591.92000000004</v>
      </c>
      <c r="E21" s="44"/>
      <c r="F21"/>
    </row>
    <row r="22" spans="2:8" ht="15" customHeight="1">
      <c r="B22" t="s">
        <v>21</v>
      </c>
      <c r="C22" s="78">
        <v>31164683</v>
      </c>
      <c r="D22" s="79">
        <v>1525822.77</v>
      </c>
      <c r="E22" s="44"/>
      <c r="F22"/>
    </row>
    <row r="23" spans="2:8" ht="15" customHeight="1">
      <c r="B23" t="s">
        <v>22</v>
      </c>
      <c r="C23" s="78">
        <v>14726821</v>
      </c>
      <c r="D23" s="79">
        <v>721025.47</v>
      </c>
      <c r="E23" s="44"/>
      <c r="F23"/>
    </row>
    <row r="24" spans="2:8" ht="15" customHeight="1">
      <c r="B24" t="s">
        <v>23</v>
      </c>
      <c r="C24" s="78">
        <v>4807049</v>
      </c>
      <c r="D24" s="79">
        <v>235353.1</v>
      </c>
      <c r="E24" s="44"/>
      <c r="F24"/>
    </row>
    <row r="25" spans="2:8" ht="15" customHeight="1">
      <c r="B25" t="s">
        <v>24</v>
      </c>
      <c r="C25" s="78">
        <v>10829726</v>
      </c>
      <c r="D25" s="79">
        <v>530223.31999999995</v>
      </c>
      <c r="E25" s="44"/>
      <c r="F25"/>
    </row>
    <row r="26" spans="2:8" ht="15" customHeight="1">
      <c r="B26" t="s">
        <v>25</v>
      </c>
      <c r="C26" s="78">
        <v>3781412</v>
      </c>
      <c r="D26" s="79">
        <v>185137.83</v>
      </c>
      <c r="E26" s="44"/>
      <c r="F26"/>
    </row>
    <row r="27" spans="2:8" ht="15" customHeight="1">
      <c r="B27" t="s">
        <v>26</v>
      </c>
      <c r="C27" s="78">
        <v>5252492</v>
      </c>
      <c r="D27" s="79">
        <v>257162.16</v>
      </c>
      <c r="E27" s="44"/>
      <c r="F27"/>
    </row>
    <row r="28" spans="2:8" ht="15" customHeight="1">
      <c r="B28" t="s">
        <v>27</v>
      </c>
      <c r="C28" s="78">
        <v>4038115</v>
      </c>
      <c r="D28" s="79">
        <v>197706.18</v>
      </c>
      <c r="E28" s="44"/>
      <c r="F28"/>
    </row>
    <row r="29" spans="2:8" ht="15" customHeight="1">
      <c r="B29" t="s">
        <v>28</v>
      </c>
      <c r="C29" s="78">
        <v>14363594</v>
      </c>
      <c r="D29" s="79">
        <v>703241.54</v>
      </c>
      <c r="E29" s="44"/>
      <c r="F29"/>
    </row>
    <row r="30" spans="2:8" ht="13.5" thickBot="1">
      <c r="B30"/>
      <c r="D30" s="4"/>
      <c r="E30" s="44"/>
      <c r="F30"/>
    </row>
    <row r="31" spans="2:8" ht="13.5" thickBot="1">
      <c r="B31" s="9" t="s">
        <v>29</v>
      </c>
      <c r="C31" s="10">
        <f>SUM(C6:C30)</f>
        <v>398344207</v>
      </c>
      <c r="D31" s="12">
        <f>SUM(D6:D30)</f>
        <v>19502933.66</v>
      </c>
      <c r="E31" s="44"/>
      <c r="F31"/>
    </row>
    <row r="32" spans="2:8">
      <c r="H32" s="31"/>
    </row>
    <row r="33" spans="1:8">
      <c r="D33" s="7" t="s">
        <v>30</v>
      </c>
      <c r="H33" s="31"/>
    </row>
    <row r="35" spans="1:8">
      <c r="D35" s="15" t="s">
        <v>31</v>
      </c>
    </row>
    <row r="37" spans="1:8" s="31" customFormat="1">
      <c r="B37" s="32"/>
      <c r="C37" s="32"/>
      <c r="D37" s="47" t="s">
        <v>175</v>
      </c>
      <c r="E37" s="32"/>
      <c r="F37" s="32"/>
    </row>
    <row r="38" spans="1:8" s="31" customFormat="1">
      <c r="B38" s="32"/>
      <c r="C38" s="32"/>
      <c r="D38" s="47" t="s">
        <v>147</v>
      </c>
      <c r="E38" s="32"/>
      <c r="F38" s="32"/>
    </row>
    <row r="39" spans="1:8" s="31" customFormat="1">
      <c r="B39" s="32"/>
      <c r="C39" s="32"/>
      <c r="D39" s="47" t="s">
        <v>174</v>
      </c>
      <c r="E39" s="32"/>
      <c r="F39" s="32"/>
    </row>
    <row r="40" spans="1:8" s="31" customFormat="1">
      <c r="B40" s="32"/>
      <c r="C40" s="32"/>
      <c r="D40" s="47" t="s">
        <v>176</v>
      </c>
      <c r="E40" s="32"/>
      <c r="F40" s="32"/>
    </row>
    <row r="41" spans="1:8" s="31" customFormat="1">
      <c r="B41" s="32"/>
      <c r="C41" s="32"/>
      <c r="D41" s="33"/>
      <c r="E41" s="32"/>
      <c r="F41" s="32"/>
    </row>
    <row r="42" spans="1:8" s="31" customFormat="1">
      <c r="B42" s="32"/>
      <c r="C42" s="32"/>
      <c r="D42" s="48">
        <f>D1</f>
        <v>40784</v>
      </c>
      <c r="E42" s="32"/>
      <c r="F42" s="32"/>
    </row>
    <row r="43" spans="1:8" s="31" customFormat="1">
      <c r="B43" s="32"/>
      <c r="C43" s="32"/>
      <c r="D43" s="33"/>
      <c r="E43" s="32"/>
      <c r="F43" s="32"/>
    </row>
    <row r="44" spans="1:8" s="31" customFormat="1">
      <c r="A44" s="31" t="str">
        <f>A1</f>
        <v>Mr. President and Members</v>
      </c>
      <c r="B44" s="32"/>
      <c r="C44" s="32"/>
      <c r="D44" s="33"/>
      <c r="E44" s="32"/>
      <c r="F44" s="32"/>
    </row>
    <row r="45" spans="1:8" s="31" customFormat="1">
      <c r="A45" s="31" t="str">
        <f>A2</f>
        <v>Board of School Directors</v>
      </c>
      <c r="B45" s="32"/>
      <c r="C45" s="32"/>
      <c r="D45" s="33"/>
      <c r="E45" s="32"/>
      <c r="F45" s="32"/>
    </row>
    <row r="46" spans="1:8" s="31" customFormat="1">
      <c r="B46" s="32"/>
      <c r="C46" s="32"/>
      <c r="D46" s="33"/>
      <c r="E46" s="32"/>
      <c r="F46" s="32"/>
    </row>
    <row r="47" spans="1:8" s="31" customFormat="1">
      <c r="A47" s="31" t="s">
        <v>35</v>
      </c>
      <c r="B47" s="32"/>
      <c r="C47" s="32"/>
      <c r="D47" s="33"/>
      <c r="E47" s="32"/>
      <c r="F47" s="32"/>
    </row>
    <row r="48" spans="1:8" s="31" customFormat="1">
      <c r="B48" s="32"/>
      <c r="C48" s="32"/>
      <c r="D48" s="33"/>
      <c r="E48" s="32"/>
      <c r="F48" s="32"/>
    </row>
    <row r="49" spans="1:6" s="31" customFormat="1">
      <c r="A49" s="31" t="s">
        <v>36</v>
      </c>
      <c r="B49" s="32"/>
      <c r="C49" s="32"/>
      <c r="D49" s="33"/>
      <c r="E49" s="32"/>
      <c r="F49" s="32"/>
    </row>
    <row r="50" spans="1:6" s="31" customFormat="1">
      <c r="A50" s="31" t="s">
        <v>149</v>
      </c>
      <c r="B50" s="32"/>
      <c r="C50" s="32"/>
      <c r="D50" s="33"/>
      <c r="E50" s="32"/>
      <c r="F50" s="32"/>
    </row>
    <row r="51" spans="1:6" s="31" customFormat="1">
      <c r="A51" s="31" t="s">
        <v>177</v>
      </c>
      <c r="B51" s="32"/>
      <c r="C51" s="32"/>
      <c r="D51" s="33"/>
      <c r="E51" s="32"/>
      <c r="F51" s="32"/>
    </row>
    <row r="52" spans="1:6" s="31" customFormat="1" ht="13.5" thickBot="1">
      <c r="B52" s="32"/>
      <c r="C52" s="32"/>
      <c r="D52" s="33"/>
      <c r="E52" s="32"/>
      <c r="F52" s="32"/>
    </row>
    <row r="53" spans="1:6" s="31" customFormat="1" ht="13.5" thickBot="1">
      <c r="A53" s="80" t="s">
        <v>39</v>
      </c>
      <c r="B53" s="81"/>
      <c r="C53" s="81" t="s">
        <v>40</v>
      </c>
      <c r="D53" s="82"/>
      <c r="E53" s="81" t="s">
        <v>41</v>
      </c>
    </row>
    <row r="54" spans="1:6" s="31" customFormat="1">
      <c r="B54" s="32"/>
      <c r="C54" s="32"/>
      <c r="D54" s="33"/>
      <c r="E54" s="32"/>
      <c r="F54" s="32"/>
    </row>
    <row r="55" spans="1:6" s="31" customFormat="1" ht="15" customHeight="1">
      <c r="A55" s="31" t="s">
        <v>99</v>
      </c>
      <c r="B55" s="32"/>
      <c r="C55" s="32" t="s">
        <v>5</v>
      </c>
      <c r="D55" s="33"/>
      <c r="E55" s="32">
        <v>9127.23</v>
      </c>
      <c r="F55" s="32"/>
    </row>
    <row r="56" spans="1:6" s="31" customFormat="1" ht="15" customHeight="1">
      <c r="A56" s="31" t="s">
        <v>134</v>
      </c>
      <c r="B56" s="32"/>
      <c r="C56" s="32" t="s">
        <v>44</v>
      </c>
      <c r="D56" s="33"/>
      <c r="E56" s="32">
        <v>77820.160000000003</v>
      </c>
      <c r="F56" s="32"/>
    </row>
    <row r="57" spans="1:6" s="31" customFormat="1" ht="15" customHeight="1">
      <c r="A57" s="31" t="s">
        <v>135</v>
      </c>
      <c r="B57" s="32"/>
      <c r="C57" s="32" t="s">
        <v>46</v>
      </c>
      <c r="D57" s="33"/>
      <c r="E57" s="32">
        <v>14336.6</v>
      </c>
      <c r="F57" s="32"/>
    </row>
    <row r="58" spans="1:6" s="31" customFormat="1" ht="15" customHeight="1">
      <c r="A58" s="31" t="s">
        <v>47</v>
      </c>
      <c r="B58" s="32"/>
      <c r="C58" s="32" t="s">
        <v>9</v>
      </c>
      <c r="D58" s="33"/>
      <c r="E58" s="32">
        <v>24654.19</v>
      </c>
      <c r="F58" s="32"/>
    </row>
    <row r="59" spans="1:6" s="31" customFormat="1" ht="15" customHeight="1">
      <c r="A59" s="31" t="s">
        <v>153</v>
      </c>
      <c r="B59" s="32"/>
      <c r="C59" s="32" t="s">
        <v>49</v>
      </c>
      <c r="D59" s="33"/>
      <c r="E59" s="32">
        <v>272797.36</v>
      </c>
      <c r="F59" s="32"/>
    </row>
    <row r="60" spans="1:6" s="31" customFormat="1" ht="15" customHeight="1">
      <c r="A60" s="31" t="s">
        <v>50</v>
      </c>
      <c r="B60" s="32"/>
      <c r="C60" s="32" t="s">
        <v>51</v>
      </c>
      <c r="D60" s="33"/>
      <c r="E60" s="32">
        <v>24483.64</v>
      </c>
      <c r="F60" s="32"/>
    </row>
    <row r="61" spans="1:6" s="31" customFormat="1" ht="15" customHeight="1">
      <c r="A61" s="31" t="s">
        <v>52</v>
      </c>
      <c r="B61" s="32"/>
      <c r="C61" s="32" t="s">
        <v>53</v>
      </c>
      <c r="D61" s="33"/>
      <c r="E61" s="32">
        <v>25168.48</v>
      </c>
      <c r="F61" s="32"/>
    </row>
    <row r="62" spans="1:6" s="31" customFormat="1" ht="15" customHeight="1">
      <c r="A62" s="31" t="s">
        <v>118</v>
      </c>
      <c r="B62" s="32"/>
      <c r="C62" s="32" t="s">
        <v>55</v>
      </c>
      <c r="D62" s="33"/>
      <c r="E62" s="32">
        <v>20052.759999999998</v>
      </c>
      <c r="F62" s="32"/>
    </row>
    <row r="63" spans="1:6" s="31" customFormat="1" ht="15" customHeight="1">
      <c r="A63" s="31" t="s">
        <v>56</v>
      </c>
      <c r="B63" s="32"/>
      <c r="C63" s="32" t="s">
        <v>57</v>
      </c>
      <c r="D63" s="33"/>
      <c r="E63" s="32">
        <v>36686.86</v>
      </c>
      <c r="F63" s="32"/>
    </row>
    <row r="64" spans="1:6" s="31" customFormat="1" ht="15" customHeight="1">
      <c r="A64" s="31" t="s">
        <v>105</v>
      </c>
      <c r="B64" s="32"/>
      <c r="C64" s="32" t="s">
        <v>59</v>
      </c>
      <c r="D64" s="33"/>
      <c r="E64" s="32">
        <v>81739.960000000006</v>
      </c>
      <c r="F64" s="32"/>
    </row>
    <row r="65" spans="1:6" s="31" customFormat="1" ht="15" customHeight="1">
      <c r="A65" s="31" t="s">
        <v>60</v>
      </c>
      <c r="B65" s="32"/>
      <c r="C65" s="32" t="s">
        <v>61</v>
      </c>
      <c r="D65" s="33"/>
      <c r="E65" s="32">
        <v>100369.73</v>
      </c>
      <c r="F65" s="32"/>
    </row>
    <row r="66" spans="1:6" s="31" customFormat="1" ht="15" customHeight="1">
      <c r="A66" s="31" t="s">
        <v>144</v>
      </c>
      <c r="B66" s="32"/>
      <c r="C66" s="32" t="s">
        <v>63</v>
      </c>
      <c r="D66" s="33"/>
      <c r="E66" s="32">
        <v>29244.11</v>
      </c>
      <c r="F66" s="32"/>
    </row>
    <row r="67" spans="1:6" s="31" customFormat="1" ht="15" customHeight="1">
      <c r="A67" s="31" t="s">
        <v>106</v>
      </c>
      <c r="B67" s="32"/>
      <c r="C67" s="32" t="s">
        <v>64</v>
      </c>
      <c r="D67" s="33"/>
      <c r="E67" s="32">
        <v>105284.66</v>
      </c>
      <c r="F67" s="32"/>
    </row>
    <row r="68" spans="1:6" s="31" customFormat="1" ht="15" customHeight="1">
      <c r="A68" s="31" t="s">
        <v>65</v>
      </c>
      <c r="B68" s="32"/>
      <c r="C68" s="32" t="s">
        <v>66</v>
      </c>
      <c r="D68" s="33"/>
      <c r="E68" s="32">
        <v>64440.480000000003</v>
      </c>
      <c r="F68" s="32"/>
    </row>
    <row r="69" spans="1:6" s="31" customFormat="1" ht="15" customHeight="1">
      <c r="A69" s="31" t="s">
        <v>178</v>
      </c>
      <c r="B69" s="32"/>
      <c r="C69" s="32" t="s">
        <v>68</v>
      </c>
      <c r="D69" s="33"/>
      <c r="E69" s="32">
        <v>66383.899999999994</v>
      </c>
      <c r="F69" s="32"/>
    </row>
    <row r="70" spans="1:6" s="31" customFormat="1" ht="15" customHeight="1">
      <c r="A70" s="31" t="s">
        <v>113</v>
      </c>
      <c r="B70" s="32"/>
      <c r="C70" s="32" t="s">
        <v>70</v>
      </c>
      <c r="D70" s="33"/>
      <c r="E70" s="32">
        <v>59268.31</v>
      </c>
      <c r="F70" s="32"/>
    </row>
    <row r="71" spans="1:6" s="31" customFormat="1" ht="15" customHeight="1">
      <c r="A71" s="31" t="s">
        <v>114</v>
      </c>
      <c r="B71" s="32"/>
      <c r="C71" s="32" t="s">
        <v>72</v>
      </c>
      <c r="D71" s="33"/>
      <c r="E71" s="32">
        <v>70365.17</v>
      </c>
      <c r="F71" s="32"/>
    </row>
    <row r="72" spans="1:6" s="31" customFormat="1" ht="15" customHeight="1">
      <c r="A72" s="31" t="s">
        <v>107</v>
      </c>
      <c r="B72" s="32"/>
      <c r="C72" s="32" t="s">
        <v>23</v>
      </c>
      <c r="D72" s="33"/>
      <c r="E72" s="32">
        <v>17468.5</v>
      </c>
      <c r="F72" s="32"/>
    </row>
    <row r="73" spans="1:6" s="31" customFormat="1" ht="15" customHeight="1">
      <c r="A73" s="31" t="s">
        <v>74</v>
      </c>
      <c r="B73" s="32"/>
      <c r="C73" s="32" t="s">
        <v>75</v>
      </c>
      <c r="D73" s="33"/>
      <c r="E73" s="32">
        <v>59584.37</v>
      </c>
      <c r="F73" s="32"/>
    </row>
    <row r="74" spans="1:6" s="31" customFormat="1" ht="15" customHeight="1">
      <c r="A74" s="31" t="s">
        <v>115</v>
      </c>
      <c r="B74" s="32"/>
      <c r="C74" s="32" t="s">
        <v>25</v>
      </c>
      <c r="D74" s="33"/>
      <c r="E74" s="32">
        <v>27147.93</v>
      </c>
      <c r="F74" s="32"/>
    </row>
    <row r="75" spans="1:6" s="31" customFormat="1" ht="15" customHeight="1">
      <c r="A75" s="31" t="s">
        <v>129</v>
      </c>
      <c r="B75" s="32"/>
      <c r="C75" s="32" t="s">
        <v>78</v>
      </c>
      <c r="D75" s="33"/>
      <c r="E75" s="32">
        <v>23015.72</v>
      </c>
      <c r="F75" s="32"/>
    </row>
    <row r="76" spans="1:6" s="31" customFormat="1" ht="15" customHeight="1">
      <c r="A76" s="31" t="s">
        <v>130</v>
      </c>
      <c r="B76" s="32"/>
      <c r="C76" s="32" t="s">
        <v>80</v>
      </c>
      <c r="D76" s="33"/>
      <c r="E76" s="32">
        <v>23173.19</v>
      </c>
      <c r="F76" s="32"/>
    </row>
    <row r="77" spans="1:6" s="31" customFormat="1" ht="15" customHeight="1">
      <c r="A77" s="31" t="s">
        <v>28</v>
      </c>
      <c r="B77" s="32"/>
      <c r="C77" s="32" t="s">
        <v>28</v>
      </c>
      <c r="D77" s="33"/>
      <c r="E77" s="32">
        <v>69227.460000000006</v>
      </c>
      <c r="F77" s="32"/>
    </row>
    <row r="78" spans="1:6" s="31" customFormat="1" ht="15" customHeight="1">
      <c r="A78" s="31" t="s">
        <v>8</v>
      </c>
      <c r="B78" s="32"/>
      <c r="C78" s="32" t="s">
        <v>8</v>
      </c>
      <c r="D78" s="33"/>
      <c r="E78" s="32">
        <v>464405.01</v>
      </c>
      <c r="F78" s="32"/>
    </row>
    <row r="79" spans="1:6" s="31" customFormat="1" ht="13.5" thickBot="1">
      <c r="B79" s="32"/>
      <c r="C79" s="32"/>
      <c r="D79" s="33"/>
      <c r="E79" s="32"/>
      <c r="F79" s="32"/>
    </row>
    <row r="80" spans="1:6" s="31" customFormat="1" ht="13.5" thickBot="1">
      <c r="B80" s="32"/>
      <c r="C80" s="34" t="s">
        <v>29</v>
      </c>
      <c r="D80" s="33"/>
      <c r="E80" s="35">
        <f>SUM(E55:E79)</f>
        <v>1766245.7799999998</v>
      </c>
      <c r="F80" s="32"/>
    </row>
    <row r="81" spans="1:6" s="31" customFormat="1">
      <c r="B81" s="32"/>
      <c r="C81" s="32"/>
      <c r="D81" s="33"/>
      <c r="E81" s="32"/>
      <c r="F81" s="32"/>
    </row>
    <row r="82" spans="1:6" s="31" customFormat="1">
      <c r="B82" s="32"/>
      <c r="C82" s="32"/>
      <c r="D82" s="33"/>
      <c r="E82" s="32"/>
      <c r="F82" s="32"/>
    </row>
    <row r="83" spans="1:6" s="31" customFormat="1">
      <c r="A83" s="31" t="s">
        <v>85</v>
      </c>
      <c r="B83" s="32"/>
      <c r="C83" s="32"/>
      <c r="D83" s="33"/>
      <c r="E83" s="32"/>
      <c r="F83" s="32"/>
    </row>
    <row r="84" spans="1:6" s="31" customFormat="1">
      <c r="A84" s="31" t="s">
        <v>179</v>
      </c>
      <c r="B84" s="32"/>
      <c r="C84" s="32"/>
      <c r="D84" s="33"/>
      <c r="E84" s="32"/>
      <c r="F84" s="32"/>
    </row>
    <row r="85" spans="1:6" s="31" customFormat="1" ht="13.5" thickBot="1">
      <c r="B85" s="32"/>
      <c r="C85" s="32"/>
      <c r="D85" s="33"/>
      <c r="E85" s="32"/>
      <c r="F85" s="32"/>
    </row>
    <row r="86" spans="1:6" s="31" customFormat="1" ht="13.5" thickBot="1">
      <c r="A86" s="38" t="s">
        <v>39</v>
      </c>
      <c r="B86" s="40" t="s">
        <v>109</v>
      </c>
      <c r="C86" s="39" t="s">
        <v>121</v>
      </c>
      <c r="D86" s="41" t="s">
        <v>145</v>
      </c>
      <c r="E86" s="41" t="s">
        <v>146</v>
      </c>
    </row>
    <row r="87" spans="1:6" s="31" customFormat="1">
      <c r="B87" s="33"/>
      <c r="C87" s="32"/>
      <c r="D87" s="32"/>
      <c r="E87" s="32"/>
    </row>
    <row r="88" spans="1:6" s="31" customFormat="1" ht="15" customHeight="1">
      <c r="A88" s="32" t="s">
        <v>5</v>
      </c>
      <c r="B88" s="42">
        <v>0</v>
      </c>
      <c r="C88" s="43">
        <v>0</v>
      </c>
      <c r="D88" s="43">
        <v>0</v>
      </c>
      <c r="E88" s="43">
        <v>0</v>
      </c>
    </row>
    <row r="89" spans="1:6" s="31" customFormat="1" ht="15" customHeight="1">
      <c r="A89" s="32" t="s">
        <v>44</v>
      </c>
      <c r="B89" s="42">
        <v>0</v>
      </c>
      <c r="C89" s="43">
        <v>0</v>
      </c>
      <c r="D89" s="43">
        <v>0</v>
      </c>
      <c r="E89" s="43">
        <v>0</v>
      </c>
    </row>
    <row r="90" spans="1:6" s="31" customFormat="1" ht="15" customHeight="1">
      <c r="A90" s="32" t="s">
        <v>46</v>
      </c>
      <c r="B90" s="42">
        <v>0</v>
      </c>
      <c r="C90" s="43">
        <v>0</v>
      </c>
      <c r="D90" s="43">
        <v>0</v>
      </c>
      <c r="E90" s="43">
        <v>0</v>
      </c>
    </row>
    <row r="91" spans="1:6" s="31" customFormat="1" ht="15" customHeight="1">
      <c r="A91" s="32" t="s">
        <v>9</v>
      </c>
      <c r="B91" s="42">
        <v>0</v>
      </c>
      <c r="C91" s="43">
        <v>0</v>
      </c>
      <c r="D91" s="43">
        <v>0</v>
      </c>
      <c r="E91" s="43">
        <v>10</v>
      </c>
    </row>
    <row r="92" spans="1:6" s="31" customFormat="1" ht="15" customHeight="1">
      <c r="A92" s="32" t="s">
        <v>49</v>
      </c>
      <c r="B92" s="42">
        <v>0</v>
      </c>
      <c r="C92" s="43">
        <v>0</v>
      </c>
      <c r="D92" s="43">
        <v>0</v>
      </c>
      <c r="E92" s="43">
        <v>0</v>
      </c>
    </row>
    <row r="93" spans="1:6" s="31" customFormat="1" ht="15" customHeight="1">
      <c r="A93" s="32" t="s">
        <v>51</v>
      </c>
      <c r="B93" s="42">
        <v>0</v>
      </c>
      <c r="C93" s="43">
        <v>0</v>
      </c>
      <c r="D93" s="43">
        <v>0</v>
      </c>
      <c r="E93" s="43">
        <v>0</v>
      </c>
    </row>
    <row r="94" spans="1:6" s="31" customFormat="1" ht="15" customHeight="1">
      <c r="A94" s="32" t="s">
        <v>53</v>
      </c>
      <c r="B94" s="42">
        <v>0</v>
      </c>
      <c r="C94" s="43">
        <v>0</v>
      </c>
      <c r="D94" s="43">
        <v>0</v>
      </c>
      <c r="E94" s="43">
        <v>0</v>
      </c>
    </row>
    <row r="95" spans="1:6" s="31" customFormat="1" ht="15" customHeight="1">
      <c r="A95" s="32" t="s">
        <v>55</v>
      </c>
      <c r="B95" s="42">
        <v>0</v>
      </c>
      <c r="C95" s="43">
        <v>0</v>
      </c>
      <c r="D95" s="43">
        <v>10</v>
      </c>
      <c r="E95" s="43">
        <v>10</v>
      </c>
    </row>
    <row r="96" spans="1:6" s="31" customFormat="1" ht="15" customHeight="1">
      <c r="A96" s="32" t="s">
        <v>57</v>
      </c>
      <c r="B96" s="42">
        <v>0</v>
      </c>
      <c r="C96" s="43">
        <v>0</v>
      </c>
      <c r="D96" s="43">
        <v>0</v>
      </c>
      <c r="E96" s="43">
        <v>0</v>
      </c>
    </row>
    <row r="97" spans="1:5" s="31" customFormat="1" ht="15" customHeight="1">
      <c r="A97" s="32" t="s">
        <v>59</v>
      </c>
      <c r="B97" s="42">
        <v>0</v>
      </c>
      <c r="C97" s="43">
        <v>0</v>
      </c>
      <c r="D97" s="43">
        <v>0</v>
      </c>
      <c r="E97" s="43">
        <v>0</v>
      </c>
    </row>
    <row r="98" spans="1:5" s="31" customFormat="1" ht="15" customHeight="1">
      <c r="A98" s="32" t="s">
        <v>61</v>
      </c>
      <c r="B98" s="42">
        <v>0</v>
      </c>
      <c r="C98" s="43">
        <v>0</v>
      </c>
      <c r="D98" s="43">
        <v>0</v>
      </c>
      <c r="E98" s="43">
        <v>0</v>
      </c>
    </row>
    <row r="99" spans="1:5" s="31" customFormat="1" ht="15" customHeight="1">
      <c r="A99" s="32" t="s">
        <v>63</v>
      </c>
      <c r="B99" s="42">
        <v>0</v>
      </c>
      <c r="C99" s="43">
        <v>0</v>
      </c>
      <c r="D99" s="43">
        <v>0</v>
      </c>
      <c r="E99" s="43">
        <v>0</v>
      </c>
    </row>
    <row r="100" spans="1:5" s="31" customFormat="1" ht="15" customHeight="1">
      <c r="A100" s="32" t="s">
        <v>64</v>
      </c>
      <c r="B100" s="42">
        <v>0</v>
      </c>
      <c r="C100" s="43">
        <v>0</v>
      </c>
      <c r="D100" s="43">
        <v>0</v>
      </c>
      <c r="E100" s="43">
        <v>0</v>
      </c>
    </row>
    <row r="101" spans="1:5" s="31" customFormat="1" ht="15" customHeight="1">
      <c r="A101" s="32" t="s">
        <v>66</v>
      </c>
      <c r="B101" s="42">
        <v>0</v>
      </c>
      <c r="C101" s="43">
        <v>0</v>
      </c>
      <c r="D101" s="43">
        <v>0</v>
      </c>
      <c r="E101" s="43">
        <v>30</v>
      </c>
    </row>
    <row r="102" spans="1:5" s="31" customFormat="1" ht="15" customHeight="1">
      <c r="A102" s="32" t="s">
        <v>68</v>
      </c>
      <c r="B102" s="42">
        <v>0</v>
      </c>
      <c r="C102" s="43">
        <v>0</v>
      </c>
      <c r="D102" s="43">
        <v>0</v>
      </c>
      <c r="E102" s="43">
        <v>0</v>
      </c>
    </row>
    <row r="103" spans="1:5" s="31" customFormat="1" ht="15" customHeight="1">
      <c r="A103" s="32" t="s">
        <v>70</v>
      </c>
      <c r="B103" s="42">
        <v>0</v>
      </c>
      <c r="C103" s="43">
        <v>0</v>
      </c>
      <c r="D103" s="43">
        <v>0</v>
      </c>
      <c r="E103" s="43">
        <v>0</v>
      </c>
    </row>
    <row r="104" spans="1:5" s="31" customFormat="1" ht="15" customHeight="1">
      <c r="A104" s="32" t="s">
        <v>72</v>
      </c>
      <c r="B104" s="42">
        <v>0</v>
      </c>
      <c r="C104" s="43">
        <v>0</v>
      </c>
      <c r="D104" s="43">
        <v>0</v>
      </c>
      <c r="E104" s="43">
        <v>0</v>
      </c>
    </row>
    <row r="105" spans="1:5" s="31" customFormat="1" ht="15" customHeight="1">
      <c r="A105" s="32" t="s">
        <v>23</v>
      </c>
      <c r="B105" s="42">
        <v>0</v>
      </c>
      <c r="C105" s="43">
        <v>0</v>
      </c>
      <c r="D105" s="43">
        <v>0</v>
      </c>
      <c r="E105" s="43">
        <v>0</v>
      </c>
    </row>
    <row r="106" spans="1:5" s="31" customFormat="1" ht="15" customHeight="1">
      <c r="A106" s="32" t="s">
        <v>75</v>
      </c>
      <c r="B106" s="42">
        <v>0</v>
      </c>
      <c r="C106" s="43">
        <v>0</v>
      </c>
      <c r="D106" s="43">
        <v>0</v>
      </c>
      <c r="E106" s="43">
        <v>0</v>
      </c>
    </row>
    <row r="107" spans="1:5" s="31" customFormat="1" ht="15" customHeight="1">
      <c r="A107" s="32" t="s">
        <v>25</v>
      </c>
      <c r="B107" s="42">
        <v>0</v>
      </c>
      <c r="C107" s="43">
        <v>210</v>
      </c>
      <c r="D107" s="43">
        <v>140</v>
      </c>
      <c r="E107" s="43">
        <v>10</v>
      </c>
    </row>
    <row r="108" spans="1:5" s="31" customFormat="1" ht="15" customHeight="1">
      <c r="A108" s="32" t="s">
        <v>78</v>
      </c>
      <c r="B108" s="42">
        <v>0</v>
      </c>
      <c r="C108" s="43">
        <v>0</v>
      </c>
      <c r="D108" s="43">
        <v>0</v>
      </c>
      <c r="E108" s="43">
        <v>0</v>
      </c>
    </row>
    <row r="109" spans="1:5" s="31" customFormat="1" ht="15" customHeight="1">
      <c r="A109" s="32" t="s">
        <v>80</v>
      </c>
      <c r="B109" s="42">
        <v>0</v>
      </c>
      <c r="C109" s="43">
        <v>0</v>
      </c>
      <c r="D109" s="43">
        <v>0</v>
      </c>
      <c r="E109" s="43">
        <v>0</v>
      </c>
    </row>
    <row r="110" spans="1:5" s="31" customFormat="1" ht="15" customHeight="1">
      <c r="A110" s="31" t="s">
        <v>28</v>
      </c>
      <c r="B110" s="42">
        <v>0</v>
      </c>
      <c r="C110" s="43">
        <v>30</v>
      </c>
      <c r="D110" s="43">
        <v>30</v>
      </c>
      <c r="E110" s="43">
        <v>90</v>
      </c>
    </row>
    <row r="111" spans="1:5" s="31" customFormat="1" ht="15" customHeight="1">
      <c r="A111" s="31" t="s">
        <v>8</v>
      </c>
      <c r="B111" s="42">
        <v>20</v>
      </c>
      <c r="C111" s="43">
        <v>240</v>
      </c>
      <c r="D111" s="43">
        <v>140</v>
      </c>
      <c r="E111" s="43">
        <v>1750</v>
      </c>
    </row>
    <row r="112" spans="1:5" s="31" customFormat="1" ht="13.5" thickBot="1">
      <c r="B112" s="33"/>
      <c r="C112" s="32"/>
      <c r="D112" s="32"/>
      <c r="E112" s="32"/>
    </row>
    <row r="113" spans="1:6" s="31" customFormat="1" ht="13.5" thickBot="1">
      <c r="A113" s="36" t="s">
        <v>29</v>
      </c>
      <c r="B113" s="35">
        <f>SUM(B88:B112)</f>
        <v>20</v>
      </c>
      <c r="C113" s="35">
        <f>SUM(C88:C112)</f>
        <v>480</v>
      </c>
      <c r="D113" s="35">
        <f>SUM(D88:D112)</f>
        <v>320</v>
      </c>
      <c r="E113" s="35">
        <f>SUM(E88:E112)</f>
        <v>1900</v>
      </c>
    </row>
    <row r="114" spans="1:6" s="31" customFormat="1">
      <c r="A114" s="36"/>
      <c r="B114" s="37"/>
      <c r="C114" s="37"/>
      <c r="D114" s="37"/>
      <c r="E114" s="37"/>
      <c r="F114" s="37"/>
    </row>
    <row r="115" spans="1:6" s="31" customFormat="1">
      <c r="A115" s="36"/>
      <c r="B115" s="37"/>
      <c r="C115" s="37"/>
      <c r="D115" s="37"/>
      <c r="E115" s="37"/>
      <c r="F115" s="37"/>
    </row>
    <row r="116" spans="1:6" s="31" customFormat="1">
      <c r="B116" s="32"/>
      <c r="C116" s="32"/>
      <c r="D116" s="33"/>
      <c r="E116" s="32"/>
      <c r="F116" s="32"/>
    </row>
    <row r="117" spans="1:6" s="31" customFormat="1">
      <c r="A117" s="31" t="s">
        <v>91</v>
      </c>
      <c r="B117" s="32"/>
      <c r="C117" s="32"/>
      <c r="D117" s="33"/>
      <c r="E117" s="32"/>
      <c r="F117" s="32"/>
    </row>
    <row r="118" spans="1:6" s="31" customFormat="1">
      <c r="A118" s="31" t="s">
        <v>92</v>
      </c>
      <c r="B118" s="32"/>
      <c r="C118" s="32"/>
      <c r="D118" s="33"/>
      <c r="E118" s="32"/>
      <c r="F118" s="32"/>
    </row>
    <row r="119" spans="1:6" s="31" customFormat="1">
      <c r="A119" s="31" t="s">
        <v>93</v>
      </c>
      <c r="B119" s="32"/>
      <c r="C119" s="32"/>
      <c r="D119" s="33"/>
      <c r="E119" s="32"/>
      <c r="F119" s="32"/>
    </row>
    <row r="120" spans="1:6" s="31" customFormat="1">
      <c r="B120" s="32"/>
      <c r="C120" s="32"/>
      <c r="D120" s="33"/>
      <c r="E120" s="32"/>
      <c r="F120" s="32"/>
    </row>
    <row r="121" spans="1:6" s="31" customFormat="1">
      <c r="A121" s="31" t="s">
        <v>94</v>
      </c>
      <c r="B121" s="32"/>
      <c r="C121" s="32"/>
      <c r="D121" s="33"/>
      <c r="E121" s="32"/>
      <c r="F121" s="32"/>
    </row>
    <row r="122" spans="1:6" s="31" customFormat="1">
      <c r="B122" s="32"/>
      <c r="C122" s="32"/>
      <c r="D122" s="33"/>
      <c r="E122" s="32"/>
      <c r="F122" s="32"/>
    </row>
    <row r="123" spans="1:6" s="31" customFormat="1">
      <c r="A123" s="31" t="s">
        <v>180</v>
      </c>
      <c r="B123" s="32"/>
      <c r="C123" s="32"/>
      <c r="D123" s="33"/>
      <c r="E123" s="32"/>
      <c r="F123" s="32"/>
    </row>
    <row r="124" spans="1:6" s="31" customFormat="1">
      <c r="A124" s="31" t="s">
        <v>96</v>
      </c>
      <c r="B124" s="32"/>
      <c r="C124" s="32"/>
      <c r="D124" s="33"/>
      <c r="E124" s="32"/>
      <c r="F124" s="32"/>
    </row>
    <row r="125" spans="1:6" s="31" customFormat="1">
      <c r="B125" s="32"/>
      <c r="C125" s="32"/>
      <c r="D125" s="33"/>
      <c r="E125" s="32"/>
      <c r="F125" s="32"/>
    </row>
    <row r="126" spans="1:6" s="31" customFormat="1">
      <c r="A126" s="31" t="s">
        <v>181</v>
      </c>
      <c r="B126" s="32"/>
      <c r="C126" s="32"/>
      <c r="D126" s="33"/>
      <c r="E126" s="32"/>
      <c r="F126" s="32"/>
    </row>
    <row r="127" spans="1:6" s="31" customFormat="1">
      <c r="A127" s="31" t="s">
        <v>97</v>
      </c>
      <c r="B127" s="32"/>
      <c r="C127" s="32"/>
      <c r="D127" s="33"/>
      <c r="E127" s="32"/>
      <c r="F127" s="32"/>
    </row>
    <row r="128" spans="1:6" s="31" customFormat="1">
      <c r="B128" s="32"/>
      <c r="C128" s="32"/>
      <c r="D128" s="33"/>
      <c r="E128" s="32"/>
      <c r="F128" s="32"/>
    </row>
    <row r="129" spans="2:6" s="31" customFormat="1">
      <c r="B129" s="31" t="s">
        <v>99</v>
      </c>
      <c r="C129" s="32" t="s">
        <v>5</v>
      </c>
      <c r="D129" s="33"/>
      <c r="E129" s="32"/>
      <c r="F129" s="32"/>
    </row>
    <row r="130" spans="2:6" s="31" customFormat="1">
      <c r="B130" s="31" t="s">
        <v>134</v>
      </c>
      <c r="C130" s="32" t="s">
        <v>44</v>
      </c>
      <c r="D130" s="33"/>
      <c r="E130" s="32"/>
      <c r="F130" s="32"/>
    </row>
    <row r="131" spans="2:6" s="31" customFormat="1">
      <c r="B131" s="31" t="s">
        <v>182</v>
      </c>
      <c r="C131" s="32" t="s">
        <v>46</v>
      </c>
      <c r="D131" s="33"/>
      <c r="E131" s="32"/>
      <c r="F131" s="32"/>
    </row>
    <row r="132" spans="2:6" s="31" customFormat="1">
      <c r="B132" s="31" t="s">
        <v>47</v>
      </c>
      <c r="C132" s="32" t="s">
        <v>9</v>
      </c>
      <c r="D132" s="33"/>
      <c r="E132" s="32"/>
      <c r="F132" s="32"/>
    </row>
    <row r="133" spans="2:6" s="31" customFormat="1">
      <c r="B133" s="31" t="s">
        <v>153</v>
      </c>
      <c r="C133" s="32" t="s">
        <v>49</v>
      </c>
      <c r="D133" s="33"/>
      <c r="E133" s="32"/>
      <c r="F133" s="32"/>
    </row>
    <row r="134" spans="2:6" s="31" customFormat="1">
      <c r="B134" s="31" t="s">
        <v>50</v>
      </c>
      <c r="C134" s="32" t="s">
        <v>51</v>
      </c>
      <c r="D134" s="33"/>
      <c r="E134" s="32"/>
      <c r="F134" s="32"/>
    </row>
    <row r="135" spans="2:6" s="31" customFormat="1">
      <c r="B135" s="31" t="s">
        <v>52</v>
      </c>
      <c r="C135" s="32" t="s">
        <v>53</v>
      </c>
      <c r="D135" s="33"/>
      <c r="E135" s="32"/>
      <c r="F135" s="32"/>
    </row>
    <row r="136" spans="2:6" s="31" customFormat="1">
      <c r="B136" s="31" t="s">
        <v>118</v>
      </c>
      <c r="C136" s="32" t="s">
        <v>55</v>
      </c>
      <c r="D136" s="33"/>
      <c r="E136" s="32"/>
      <c r="F136" s="32"/>
    </row>
    <row r="137" spans="2:6" s="31" customFormat="1">
      <c r="B137" s="31" t="s">
        <v>56</v>
      </c>
      <c r="C137" s="32" t="s">
        <v>57</v>
      </c>
      <c r="D137" s="33"/>
      <c r="E137" s="32"/>
      <c r="F137" s="32"/>
    </row>
    <row r="138" spans="2:6" s="31" customFormat="1">
      <c r="B138" s="31" t="s">
        <v>105</v>
      </c>
      <c r="C138" s="32" t="s">
        <v>59</v>
      </c>
      <c r="D138" s="33"/>
      <c r="E138" s="32"/>
      <c r="F138" s="32"/>
    </row>
    <row r="139" spans="2:6" s="31" customFormat="1">
      <c r="B139" s="31" t="s">
        <v>183</v>
      </c>
      <c r="C139" s="32" t="s">
        <v>61</v>
      </c>
      <c r="D139" s="33"/>
      <c r="E139" s="32"/>
      <c r="F139" s="32"/>
    </row>
    <row r="140" spans="2:6" s="31" customFormat="1">
      <c r="B140" s="31" t="s">
        <v>144</v>
      </c>
      <c r="C140" s="32" t="s">
        <v>63</v>
      </c>
      <c r="D140" s="33"/>
      <c r="E140" s="32"/>
      <c r="F140" s="32"/>
    </row>
    <row r="141" spans="2:6" s="31" customFormat="1">
      <c r="B141" s="31" t="s">
        <v>106</v>
      </c>
      <c r="C141" s="32" t="s">
        <v>64</v>
      </c>
      <c r="D141" s="33"/>
      <c r="E141" s="32"/>
      <c r="F141" s="32"/>
    </row>
    <row r="142" spans="2:6" s="31" customFormat="1">
      <c r="B142" s="31" t="s">
        <v>65</v>
      </c>
      <c r="C142" s="32" t="s">
        <v>66</v>
      </c>
      <c r="D142" s="33"/>
      <c r="E142" s="32"/>
      <c r="F142" s="32"/>
    </row>
    <row r="143" spans="2:6" s="31" customFormat="1">
      <c r="B143" s="31" t="s">
        <v>178</v>
      </c>
      <c r="C143" s="32" t="s">
        <v>68</v>
      </c>
      <c r="D143" s="33"/>
      <c r="E143" s="32"/>
      <c r="F143" s="32"/>
    </row>
    <row r="144" spans="2:6" s="31" customFormat="1">
      <c r="B144" s="31" t="s">
        <v>155</v>
      </c>
      <c r="C144" s="32" t="s">
        <v>70</v>
      </c>
      <c r="D144" s="33"/>
      <c r="E144" s="32"/>
      <c r="F144" s="32"/>
    </row>
    <row r="145" spans="2:6" s="31" customFormat="1">
      <c r="B145" s="31" t="s">
        <v>114</v>
      </c>
      <c r="C145" s="32" t="s">
        <v>72</v>
      </c>
      <c r="D145" s="33"/>
      <c r="E145" s="32"/>
      <c r="F145" s="32"/>
    </row>
    <row r="146" spans="2:6" s="31" customFormat="1">
      <c r="B146" s="31" t="s">
        <v>107</v>
      </c>
      <c r="C146" s="32" t="s">
        <v>23</v>
      </c>
      <c r="D146" s="33"/>
      <c r="E146" s="32"/>
      <c r="F146" s="32"/>
    </row>
    <row r="147" spans="2:6" s="31" customFormat="1">
      <c r="B147" s="31" t="s">
        <v>74</v>
      </c>
      <c r="C147" s="32" t="s">
        <v>75</v>
      </c>
      <c r="D147" s="33"/>
      <c r="E147" s="32"/>
      <c r="F147" s="32"/>
    </row>
    <row r="148" spans="2:6" s="31" customFormat="1">
      <c r="B148" s="31" t="s">
        <v>115</v>
      </c>
      <c r="C148" s="32" t="s">
        <v>25</v>
      </c>
      <c r="D148" s="33"/>
      <c r="E148" s="32"/>
      <c r="F148" s="32"/>
    </row>
    <row r="149" spans="2:6" s="31" customFormat="1">
      <c r="B149" s="31" t="s">
        <v>77</v>
      </c>
      <c r="C149" s="32" t="s">
        <v>78</v>
      </c>
      <c r="D149" s="33"/>
      <c r="E149" s="32"/>
      <c r="F149" s="32"/>
    </row>
    <row r="150" spans="2:6" s="31" customFormat="1">
      <c r="B150" s="31" t="s">
        <v>130</v>
      </c>
      <c r="C150" s="32" t="s">
        <v>80</v>
      </c>
      <c r="D150" s="33"/>
      <c r="E150" s="32"/>
      <c r="F150" s="32"/>
    </row>
    <row r="151" spans="2:6" s="31" customFormat="1">
      <c r="B151" s="31" t="s">
        <v>28</v>
      </c>
      <c r="C151" s="32" t="s">
        <v>28</v>
      </c>
      <c r="D151" s="33"/>
      <c r="E151" s="32"/>
      <c r="F151" s="32"/>
    </row>
    <row r="152" spans="2:6" s="31" customFormat="1">
      <c r="B152" s="31" t="s">
        <v>8</v>
      </c>
      <c r="C152" s="32" t="s">
        <v>8</v>
      </c>
      <c r="D152" s="33"/>
      <c r="E152" s="32"/>
      <c r="F152" s="32"/>
    </row>
    <row r="153" spans="2:6" s="31" customFormat="1">
      <c r="B153" s="32"/>
      <c r="C153" s="32"/>
      <c r="D153" s="33"/>
      <c r="E153" s="32"/>
      <c r="F153" s="32"/>
    </row>
    <row r="154" spans="2:6" s="31" customFormat="1">
      <c r="B154" s="32" t="s">
        <v>100</v>
      </c>
      <c r="C154" s="32"/>
      <c r="D154" s="33"/>
      <c r="E154" s="32"/>
      <c r="F154" s="32"/>
    </row>
    <row r="155" spans="2:6" s="31" customFormat="1">
      <c r="B155" s="32" t="s">
        <v>101</v>
      </c>
      <c r="C155" s="32"/>
      <c r="D155" s="33"/>
      <c r="E155" s="32"/>
      <c r="F155" s="32"/>
    </row>
    <row r="156" spans="2:6" s="31" customFormat="1">
      <c r="B156" s="32"/>
      <c r="C156" s="32"/>
      <c r="D156" s="33"/>
      <c r="E156" s="32"/>
      <c r="F156" s="32"/>
    </row>
    <row r="157" spans="2:6" s="31" customFormat="1">
      <c r="B157" s="92" t="s">
        <v>31</v>
      </c>
      <c r="C157" s="92"/>
      <c r="D157" s="33"/>
      <c r="E157" s="32"/>
      <c r="F157" s="32"/>
    </row>
    <row r="158" spans="2:6" s="31" customFormat="1">
      <c r="B158" s="32"/>
      <c r="C158" s="32"/>
      <c r="D158" s="33"/>
      <c r="E158" s="32"/>
      <c r="F158" s="32"/>
    </row>
    <row r="159" spans="2:6" s="31" customFormat="1">
      <c r="B159" s="47" t="s">
        <v>175</v>
      </c>
      <c r="C159" s="32"/>
      <c r="D159" s="33"/>
      <c r="E159" s="32"/>
      <c r="F159" s="32"/>
    </row>
    <row r="160" spans="2:6" s="31" customFormat="1">
      <c r="B160" s="47" t="s">
        <v>147</v>
      </c>
      <c r="C160" s="32"/>
      <c r="D160" s="33"/>
      <c r="E160" s="32"/>
      <c r="F160" s="32"/>
    </row>
    <row r="161" spans="2:6" s="31" customFormat="1">
      <c r="B161" s="47" t="s">
        <v>174</v>
      </c>
      <c r="C161" s="32"/>
      <c r="D161" s="33"/>
      <c r="E161" s="32"/>
      <c r="F161" s="32"/>
    </row>
    <row r="162" spans="2:6" s="31" customFormat="1">
      <c r="B162" s="47" t="s">
        <v>176</v>
      </c>
      <c r="C162" s="32"/>
      <c r="D162" s="33"/>
      <c r="E162" s="32"/>
      <c r="F162" s="32"/>
    </row>
    <row r="163" spans="2:6" s="31" customFormat="1">
      <c r="B163" s="32"/>
      <c r="C163" s="32"/>
      <c r="D163" s="33"/>
      <c r="E163" s="32"/>
      <c r="F163" s="32"/>
    </row>
    <row r="164" spans="2:6" s="31" customFormat="1">
      <c r="B164" s="32"/>
      <c r="C164" s="32"/>
      <c r="D164" s="33"/>
      <c r="E164" s="32"/>
      <c r="F164" s="32"/>
    </row>
  </sheetData>
  <mergeCells count="1">
    <mergeCell ref="B157:C157"/>
  </mergeCells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4"/>
  <sheetViews>
    <sheetView workbookViewId="0">
      <selection activeCell="B114" sqref="A1:IV65536"/>
    </sheetView>
  </sheetViews>
  <sheetFormatPr defaultRowHeight="12.75"/>
  <cols>
    <col min="1" max="1" width="24.85546875" bestFit="1" customWidth="1"/>
    <col min="2" max="2" width="21.85546875" style="4" customWidth="1"/>
    <col min="3" max="3" width="17" style="4" customWidth="1"/>
    <col min="4" max="4" width="17.85546875" style="7" customWidth="1"/>
    <col min="5" max="5" width="14.7109375" style="4" customWidth="1"/>
    <col min="6" max="6" width="13" style="4" customWidth="1"/>
    <col min="8" max="8" width="12.85546875" bestFit="1" customWidth="1"/>
  </cols>
  <sheetData>
    <row r="1" spans="1:7">
      <c r="A1" t="s">
        <v>156</v>
      </c>
      <c r="D1" s="48">
        <v>40449</v>
      </c>
    </row>
    <row r="2" spans="1:7">
      <c r="A2" t="s">
        <v>1</v>
      </c>
    </row>
    <row r="3" spans="1:7" ht="13.5" thickBot="1"/>
    <row r="4" spans="1:7" s="1" customFormat="1" ht="26.25" thickBot="1">
      <c r="C4" s="5" t="s">
        <v>2</v>
      </c>
      <c r="D4" s="5" t="s">
        <v>152</v>
      </c>
      <c r="E4" s="2"/>
      <c r="F4" s="2"/>
      <c r="G4" s="2"/>
    </row>
    <row r="5" spans="1:7">
      <c r="B5"/>
      <c r="D5" s="4"/>
      <c r="E5" s="31"/>
      <c r="F5"/>
    </row>
    <row r="6" spans="1:7" ht="15" customHeight="1">
      <c r="B6" t="s">
        <v>5</v>
      </c>
      <c r="C6" s="50">
        <v>826818</v>
      </c>
      <c r="D6" s="49">
        <v>39687.19</v>
      </c>
      <c r="E6" s="44"/>
      <c r="F6"/>
    </row>
    <row r="7" spans="1:7" ht="15" customHeight="1">
      <c r="B7" t="s">
        <v>6</v>
      </c>
      <c r="C7" s="50">
        <v>15109389</v>
      </c>
      <c r="D7" s="49">
        <v>725250.83</v>
      </c>
      <c r="E7" s="44"/>
      <c r="F7"/>
    </row>
    <row r="8" spans="1:7" ht="15" customHeight="1">
      <c r="B8" t="s">
        <v>7</v>
      </c>
      <c r="C8" s="50">
        <v>2618177</v>
      </c>
      <c r="D8" s="49">
        <v>125672.47</v>
      </c>
      <c r="E8" s="44"/>
      <c r="F8"/>
    </row>
    <row r="9" spans="1:7" s="31" customFormat="1" ht="15" customHeight="1">
      <c r="B9" s="31" t="s">
        <v>8</v>
      </c>
      <c r="C9" s="50">
        <v>101897176</v>
      </c>
      <c r="D9" s="49">
        <v>4891064.34</v>
      </c>
      <c r="E9" s="44"/>
    </row>
    <row r="10" spans="1:7" ht="15" customHeight="1">
      <c r="B10" t="s">
        <v>9</v>
      </c>
      <c r="C10" s="50">
        <v>2594035</v>
      </c>
      <c r="D10" s="49">
        <v>124513.69</v>
      </c>
      <c r="E10" s="44"/>
      <c r="F10"/>
    </row>
    <row r="11" spans="1:7" ht="15" customHeight="1">
      <c r="B11" t="s">
        <v>10</v>
      </c>
      <c r="C11" s="50">
        <v>53030060</v>
      </c>
      <c r="D11" s="49">
        <v>2545442.7799999998</v>
      </c>
      <c r="E11" s="44"/>
      <c r="F11"/>
    </row>
    <row r="12" spans="1:7" ht="15" customHeight="1">
      <c r="B12" t="s">
        <v>11</v>
      </c>
      <c r="C12" s="50">
        <v>6587228</v>
      </c>
      <c r="D12" s="49">
        <v>316186.93</v>
      </c>
      <c r="E12" s="44"/>
      <c r="F12"/>
    </row>
    <row r="13" spans="1:7" ht="15" customHeight="1">
      <c r="B13" t="s">
        <v>12</v>
      </c>
      <c r="C13" s="50">
        <v>6561606</v>
      </c>
      <c r="D13" s="49">
        <v>314957.09000000003</v>
      </c>
      <c r="E13" s="44"/>
      <c r="F13"/>
    </row>
    <row r="14" spans="1:7" ht="15" customHeight="1">
      <c r="B14" t="s">
        <v>13</v>
      </c>
      <c r="C14" s="50">
        <v>7338312</v>
      </c>
      <c r="D14" s="49">
        <v>352238.85</v>
      </c>
      <c r="E14" s="44"/>
      <c r="F14"/>
    </row>
    <row r="15" spans="1:7" ht="15" customHeight="1">
      <c r="B15" t="s">
        <v>14</v>
      </c>
      <c r="C15" s="50">
        <v>9530351</v>
      </c>
      <c r="D15" s="49">
        <v>457456.85</v>
      </c>
      <c r="E15" s="44"/>
      <c r="F15"/>
    </row>
    <row r="16" spans="1:7" ht="15" customHeight="1">
      <c r="B16" t="s">
        <v>15</v>
      </c>
      <c r="C16" s="50">
        <v>8618284</v>
      </c>
      <c r="D16" s="49">
        <v>413677.61</v>
      </c>
      <c r="E16" s="44"/>
      <c r="F16"/>
    </row>
    <row r="17" spans="2:8" ht="15" customHeight="1">
      <c r="B17" t="s">
        <v>16</v>
      </c>
      <c r="C17" s="50">
        <v>26657347</v>
      </c>
      <c r="D17" s="49">
        <v>1279552.73</v>
      </c>
      <c r="E17" s="44"/>
      <c r="F17"/>
    </row>
    <row r="18" spans="2:8" ht="15" customHeight="1">
      <c r="B18" t="s">
        <v>17</v>
      </c>
      <c r="C18" s="50">
        <v>6883084</v>
      </c>
      <c r="D18" s="49">
        <v>330388.06</v>
      </c>
      <c r="E18" s="44"/>
      <c r="F18"/>
    </row>
    <row r="19" spans="2:8" ht="15" customHeight="1">
      <c r="B19" t="s">
        <v>18</v>
      </c>
      <c r="C19" s="50">
        <v>15192354</v>
      </c>
      <c r="D19" s="49">
        <v>729233.08</v>
      </c>
      <c r="E19" s="44"/>
      <c r="F19"/>
    </row>
    <row r="20" spans="2:8" ht="15" customHeight="1">
      <c r="B20" t="s">
        <v>19</v>
      </c>
      <c r="C20" s="50">
        <v>32712254</v>
      </c>
      <c r="D20" s="49">
        <v>1570188.37</v>
      </c>
      <c r="E20" s="44"/>
      <c r="F20"/>
    </row>
    <row r="21" spans="2:8" ht="15" customHeight="1">
      <c r="B21" t="s">
        <v>20</v>
      </c>
      <c r="C21" s="50">
        <v>12395143</v>
      </c>
      <c r="D21" s="49">
        <v>594966.76</v>
      </c>
      <c r="E21" s="44"/>
      <c r="F21"/>
    </row>
    <row r="22" spans="2:8" ht="15" customHeight="1">
      <c r="B22" t="s">
        <v>21</v>
      </c>
      <c r="C22" s="50">
        <v>31167608</v>
      </c>
      <c r="D22" s="49">
        <v>1496044.99</v>
      </c>
      <c r="E22" s="44"/>
      <c r="F22"/>
    </row>
    <row r="23" spans="2:8" ht="15" customHeight="1">
      <c r="B23" t="s">
        <v>22</v>
      </c>
      <c r="C23" s="50">
        <v>14686334</v>
      </c>
      <c r="D23" s="49">
        <v>704944.08</v>
      </c>
      <c r="E23" s="44"/>
      <c r="F23"/>
    </row>
    <row r="24" spans="2:8" ht="15" customHeight="1">
      <c r="B24" t="s">
        <v>23</v>
      </c>
      <c r="C24" s="50">
        <v>4826704</v>
      </c>
      <c r="D24" s="49">
        <v>231681.78</v>
      </c>
      <c r="E24" s="44"/>
      <c r="F24"/>
    </row>
    <row r="25" spans="2:8" ht="15" customHeight="1">
      <c r="B25" t="s">
        <v>24</v>
      </c>
      <c r="C25" s="50">
        <v>10733199</v>
      </c>
      <c r="D25" s="49">
        <v>515193.5</v>
      </c>
      <c r="E25" s="44"/>
      <c r="F25"/>
    </row>
    <row r="26" spans="2:8" ht="15" customHeight="1">
      <c r="B26" t="s">
        <v>25</v>
      </c>
      <c r="C26" s="50">
        <v>3700451</v>
      </c>
      <c r="D26" s="49">
        <v>177621.64</v>
      </c>
      <c r="E26" s="44"/>
      <c r="F26"/>
    </row>
    <row r="27" spans="2:8" ht="15" customHeight="1">
      <c r="B27" t="s">
        <v>26</v>
      </c>
      <c r="C27" s="50">
        <v>5264036</v>
      </c>
      <c r="D27" s="49">
        <v>252673.7</v>
      </c>
      <c r="E27" s="44"/>
      <c r="F27"/>
    </row>
    <row r="28" spans="2:8" ht="15" customHeight="1">
      <c r="B28" t="s">
        <v>27</v>
      </c>
      <c r="C28" s="50">
        <v>4000518</v>
      </c>
      <c r="D28" s="49">
        <v>192024.92</v>
      </c>
      <c r="E28" s="44"/>
      <c r="F28"/>
    </row>
    <row r="29" spans="2:8" ht="15" customHeight="1">
      <c r="B29" t="s">
        <v>28</v>
      </c>
      <c r="C29" s="50">
        <v>14430433</v>
      </c>
      <c r="D29" s="49">
        <v>692660.77</v>
      </c>
      <c r="E29" s="44"/>
      <c r="F29"/>
    </row>
    <row r="30" spans="2:8" ht="13.5" thickBot="1">
      <c r="B30"/>
      <c r="D30" s="4"/>
      <c r="E30" s="44"/>
      <c r="F30"/>
    </row>
    <row r="31" spans="2:8" ht="13.5" thickBot="1">
      <c r="B31" s="9" t="s">
        <v>29</v>
      </c>
      <c r="C31" s="10">
        <f>SUM(C6:C30)</f>
        <v>397360901</v>
      </c>
      <c r="D31" s="12">
        <f>SUM(D6:D30)</f>
        <v>19073323.010000002</v>
      </c>
      <c r="E31" s="44"/>
      <c r="F31"/>
    </row>
    <row r="32" spans="2:8">
      <c r="H32" s="31"/>
    </row>
    <row r="33" spans="1:8">
      <c r="D33" s="7" t="s">
        <v>30</v>
      </c>
      <c r="H33" s="31"/>
    </row>
    <row r="35" spans="1:8">
      <c r="D35" s="15" t="s">
        <v>31</v>
      </c>
    </row>
    <row r="37" spans="1:8">
      <c r="D37" s="47" t="s">
        <v>136</v>
      </c>
    </row>
    <row r="38" spans="1:8">
      <c r="D38" s="47" t="s">
        <v>147</v>
      </c>
    </row>
    <row r="39" spans="1:8">
      <c r="D39" s="47" t="s">
        <v>148</v>
      </c>
    </row>
    <row r="40" spans="1:8">
      <c r="D40" s="47" t="s">
        <v>103</v>
      </c>
    </row>
    <row r="42" spans="1:8">
      <c r="D42" s="48">
        <f>D1</f>
        <v>40449</v>
      </c>
    </row>
    <row r="44" spans="1:8">
      <c r="A44" t="str">
        <f>A1</f>
        <v>Mr. President and Members</v>
      </c>
    </row>
    <row r="45" spans="1:8">
      <c r="A45" t="str">
        <f>A2</f>
        <v>Board of School Directors</v>
      </c>
    </row>
    <row r="47" spans="1:8">
      <c r="A47" t="s">
        <v>35</v>
      </c>
    </row>
    <row r="49" spans="1:6">
      <c r="A49" t="s">
        <v>36</v>
      </c>
    </row>
    <row r="50" spans="1:6">
      <c r="A50" t="s">
        <v>149</v>
      </c>
    </row>
    <row r="51" spans="1:6">
      <c r="A51" t="s">
        <v>150</v>
      </c>
    </row>
    <row r="52" spans="1:6" ht="13.5" thickBot="1"/>
    <row r="53" spans="1:6" ht="13.5" thickBot="1">
      <c r="A53" s="18" t="s">
        <v>39</v>
      </c>
      <c r="B53" s="19"/>
      <c r="C53" s="19" t="s">
        <v>40</v>
      </c>
      <c r="D53" s="20"/>
      <c r="E53" s="19" t="s">
        <v>41</v>
      </c>
      <c r="F53"/>
    </row>
    <row r="54" spans="1:6" s="31" customFormat="1">
      <c r="B54" s="32"/>
      <c r="C54" s="32"/>
      <c r="D54" s="33"/>
      <c r="E54" s="32"/>
      <c r="F54" s="32"/>
    </row>
    <row r="55" spans="1:6" ht="15" customHeight="1">
      <c r="A55" t="s">
        <v>99</v>
      </c>
      <c r="C55" s="4" t="s">
        <v>5</v>
      </c>
      <c r="E55" s="32">
        <v>8848.68</v>
      </c>
    </row>
    <row r="56" spans="1:6" ht="15" customHeight="1">
      <c r="A56" t="s">
        <v>134</v>
      </c>
      <c r="C56" s="4" t="s">
        <v>44</v>
      </c>
      <c r="E56" s="32">
        <v>68317.05</v>
      </c>
    </row>
    <row r="57" spans="1:6" ht="15" customHeight="1">
      <c r="A57" t="s">
        <v>135</v>
      </c>
      <c r="C57" s="4" t="s">
        <v>46</v>
      </c>
      <c r="E57" s="32">
        <v>13935.09</v>
      </c>
    </row>
    <row r="58" spans="1:6" ht="15" customHeight="1">
      <c r="A58" t="s">
        <v>47</v>
      </c>
      <c r="C58" s="4" t="s">
        <v>9</v>
      </c>
      <c r="E58" s="32">
        <v>20962.28</v>
      </c>
    </row>
    <row r="59" spans="1:6" ht="15" customHeight="1">
      <c r="A59" t="s">
        <v>48</v>
      </c>
      <c r="C59" s="4" t="s">
        <v>49</v>
      </c>
      <c r="E59" s="32">
        <v>150253.04999999999</v>
      </c>
    </row>
    <row r="60" spans="1:6" ht="15" customHeight="1">
      <c r="A60" t="s">
        <v>50</v>
      </c>
      <c r="C60" s="4" t="s">
        <v>51</v>
      </c>
      <c r="E60" s="32">
        <v>25635.07</v>
      </c>
    </row>
    <row r="61" spans="1:6" ht="15" customHeight="1">
      <c r="A61" t="s">
        <v>52</v>
      </c>
      <c r="C61" s="4" t="s">
        <v>53</v>
      </c>
      <c r="E61" s="32">
        <v>22248.14</v>
      </c>
    </row>
    <row r="62" spans="1:6" ht="15" customHeight="1">
      <c r="A62" t="s">
        <v>118</v>
      </c>
      <c r="C62" s="4" t="s">
        <v>55</v>
      </c>
      <c r="E62" s="32">
        <v>14280.49</v>
      </c>
    </row>
    <row r="63" spans="1:6" ht="15" customHeight="1">
      <c r="A63" t="s">
        <v>56</v>
      </c>
      <c r="C63" s="4" t="s">
        <v>57</v>
      </c>
      <c r="E63" s="32">
        <v>45898.52</v>
      </c>
    </row>
    <row r="64" spans="1:6" ht="15" customHeight="1">
      <c r="A64" t="s">
        <v>105</v>
      </c>
      <c r="C64" s="4" t="s">
        <v>59</v>
      </c>
      <c r="E64" s="32">
        <v>82230.52</v>
      </c>
    </row>
    <row r="65" spans="1:5" ht="15" customHeight="1">
      <c r="A65" t="s">
        <v>60</v>
      </c>
      <c r="C65" s="4" t="s">
        <v>61</v>
      </c>
      <c r="E65" s="32">
        <v>90116.37</v>
      </c>
    </row>
    <row r="66" spans="1:5" ht="15" customHeight="1">
      <c r="A66" t="s">
        <v>62</v>
      </c>
      <c r="C66" s="4" t="s">
        <v>63</v>
      </c>
      <c r="E66" s="32">
        <v>37744.550000000003</v>
      </c>
    </row>
    <row r="67" spans="1:5" ht="15" customHeight="1">
      <c r="A67" t="s">
        <v>106</v>
      </c>
      <c r="C67" s="4" t="s">
        <v>64</v>
      </c>
      <c r="E67" s="32">
        <v>64538.95</v>
      </c>
    </row>
    <row r="68" spans="1:5" ht="15" customHeight="1">
      <c r="A68" t="s">
        <v>65</v>
      </c>
      <c r="C68" s="4" t="s">
        <v>66</v>
      </c>
      <c r="E68" s="32">
        <v>64858.43</v>
      </c>
    </row>
    <row r="69" spans="1:5" ht="15" customHeight="1">
      <c r="A69" t="s">
        <v>67</v>
      </c>
      <c r="C69" s="4" t="s">
        <v>68</v>
      </c>
      <c r="E69" s="32">
        <v>73536.22</v>
      </c>
    </row>
    <row r="70" spans="1:5" ht="15" customHeight="1">
      <c r="A70" t="s">
        <v>113</v>
      </c>
      <c r="C70" s="4" t="s">
        <v>70</v>
      </c>
      <c r="E70" s="32">
        <v>66236.210000000006</v>
      </c>
    </row>
    <row r="71" spans="1:5" ht="15" customHeight="1">
      <c r="A71" t="s">
        <v>114</v>
      </c>
      <c r="C71" s="4" t="s">
        <v>72</v>
      </c>
      <c r="E71" s="32">
        <v>58814.44</v>
      </c>
    </row>
    <row r="72" spans="1:5" ht="15" customHeight="1">
      <c r="A72" t="s">
        <v>107</v>
      </c>
      <c r="C72" s="4" t="s">
        <v>23</v>
      </c>
      <c r="E72" s="32">
        <v>14557.73</v>
      </c>
    </row>
    <row r="73" spans="1:5" ht="15" customHeight="1">
      <c r="A73" t="s">
        <v>74</v>
      </c>
      <c r="C73" s="4" t="s">
        <v>75</v>
      </c>
      <c r="E73" s="32">
        <v>58548.26</v>
      </c>
    </row>
    <row r="74" spans="1:5" ht="15" customHeight="1">
      <c r="A74" t="s">
        <v>115</v>
      </c>
      <c r="C74" s="4" t="s">
        <v>25</v>
      </c>
      <c r="E74" s="32">
        <v>30222.29</v>
      </c>
    </row>
    <row r="75" spans="1:5" ht="15" customHeight="1">
      <c r="A75" t="s">
        <v>129</v>
      </c>
      <c r="C75" s="4" t="s">
        <v>78</v>
      </c>
      <c r="E75" s="32">
        <v>27049.18</v>
      </c>
    </row>
    <row r="76" spans="1:5" ht="15" customHeight="1">
      <c r="A76" t="s">
        <v>130</v>
      </c>
      <c r="C76" s="4" t="s">
        <v>80</v>
      </c>
      <c r="E76" s="32">
        <v>20462.150000000001</v>
      </c>
    </row>
    <row r="77" spans="1:5" ht="15" customHeight="1">
      <c r="A77" t="s">
        <v>28</v>
      </c>
      <c r="C77" s="4" t="s">
        <v>28</v>
      </c>
      <c r="E77" s="32">
        <v>66821</v>
      </c>
    </row>
    <row r="78" spans="1:5" ht="15" customHeight="1">
      <c r="A78" t="s">
        <v>8</v>
      </c>
      <c r="C78" s="4" t="s">
        <v>8</v>
      </c>
      <c r="E78" s="32">
        <v>437645.85</v>
      </c>
    </row>
    <row r="79" spans="1:5" ht="13.5" thickBot="1">
      <c r="E79" s="32"/>
    </row>
    <row r="80" spans="1:5" ht="13.5" thickBot="1">
      <c r="C80" s="17" t="s">
        <v>29</v>
      </c>
      <c r="E80" s="12">
        <f>SUM(E55:E79)</f>
        <v>1563760.52</v>
      </c>
    </row>
    <row r="82" spans="1:6" s="31" customFormat="1">
      <c r="B82" s="32"/>
      <c r="C82" s="32"/>
      <c r="D82" s="33"/>
      <c r="E82" s="32"/>
      <c r="F82" s="32"/>
    </row>
    <row r="83" spans="1:6" s="31" customFormat="1">
      <c r="A83" s="31" t="s">
        <v>85</v>
      </c>
      <c r="B83" s="32"/>
      <c r="C83" s="32"/>
      <c r="D83" s="33"/>
      <c r="E83" s="32"/>
      <c r="F83" s="32"/>
    </row>
    <row r="84" spans="1:6" s="31" customFormat="1">
      <c r="A84" s="31" t="s">
        <v>140</v>
      </c>
      <c r="B84" s="32"/>
      <c r="C84" s="32"/>
      <c r="D84" s="33"/>
      <c r="E84" s="32"/>
      <c r="F84" s="32"/>
    </row>
    <row r="85" spans="1:6" s="31" customFormat="1" ht="13.5" thickBot="1">
      <c r="B85" s="32"/>
      <c r="C85" s="32"/>
      <c r="D85" s="33"/>
      <c r="E85" s="32"/>
      <c r="F85" s="32"/>
    </row>
    <row r="86" spans="1:6" s="31" customFormat="1" ht="13.5" thickBot="1">
      <c r="A86" s="38" t="s">
        <v>39</v>
      </c>
      <c r="B86" s="39" t="s">
        <v>89</v>
      </c>
      <c r="C86" s="40" t="s">
        <v>109</v>
      </c>
      <c r="D86" s="39" t="s">
        <v>121</v>
      </c>
      <c r="E86" s="41" t="s">
        <v>145</v>
      </c>
      <c r="F86" s="41" t="s">
        <v>146</v>
      </c>
    </row>
    <row r="87" spans="1:6" s="31" customFormat="1">
      <c r="B87" s="32"/>
      <c r="C87" s="33"/>
      <c r="D87" s="32"/>
      <c r="E87" s="32"/>
      <c r="F87" s="32"/>
    </row>
    <row r="88" spans="1:6" ht="15" customHeight="1">
      <c r="A88" s="32" t="s">
        <v>5</v>
      </c>
      <c r="B88" s="42">
        <v>0</v>
      </c>
      <c r="C88" s="42">
        <v>0</v>
      </c>
      <c r="D88" s="43">
        <v>0</v>
      </c>
      <c r="E88" s="43">
        <v>0</v>
      </c>
      <c r="F88" s="43">
        <v>0</v>
      </c>
    </row>
    <row r="89" spans="1:6" ht="15" customHeight="1">
      <c r="A89" s="32" t="s">
        <v>44</v>
      </c>
      <c r="B89" s="43">
        <v>0</v>
      </c>
      <c r="C89" s="42">
        <v>0</v>
      </c>
      <c r="D89" s="43">
        <v>0</v>
      </c>
      <c r="E89" s="43">
        <v>0</v>
      </c>
      <c r="F89" s="43">
        <v>70</v>
      </c>
    </row>
    <row r="90" spans="1:6" ht="15" customHeight="1">
      <c r="A90" s="32" t="s">
        <v>46</v>
      </c>
      <c r="B90" s="43">
        <v>0</v>
      </c>
      <c r="C90" s="42">
        <v>0</v>
      </c>
      <c r="D90" s="43">
        <v>0</v>
      </c>
      <c r="E90" s="43">
        <v>0</v>
      </c>
      <c r="F90" s="43">
        <v>10</v>
      </c>
    </row>
    <row r="91" spans="1:6" ht="15" customHeight="1">
      <c r="A91" s="32" t="s">
        <v>9</v>
      </c>
      <c r="B91" s="43">
        <v>0</v>
      </c>
      <c r="C91" s="42">
        <v>0</v>
      </c>
      <c r="D91" s="43">
        <v>0</v>
      </c>
      <c r="E91" s="43">
        <v>0</v>
      </c>
      <c r="F91" s="43">
        <v>80</v>
      </c>
    </row>
    <row r="92" spans="1:6" ht="15" customHeight="1">
      <c r="A92" s="32" t="s">
        <v>49</v>
      </c>
      <c r="B92" s="43">
        <v>0</v>
      </c>
      <c r="C92" s="42">
        <v>0</v>
      </c>
      <c r="D92" s="43">
        <v>20</v>
      </c>
      <c r="E92" s="43">
        <v>40</v>
      </c>
      <c r="F92" s="43">
        <v>160</v>
      </c>
    </row>
    <row r="93" spans="1:6" ht="15" customHeight="1">
      <c r="A93" s="32" t="s">
        <v>51</v>
      </c>
      <c r="B93" s="43">
        <v>0</v>
      </c>
      <c r="C93" s="42">
        <v>0</v>
      </c>
      <c r="D93" s="43">
        <v>0</v>
      </c>
      <c r="E93" s="43">
        <v>0</v>
      </c>
      <c r="F93" s="43">
        <v>30</v>
      </c>
    </row>
    <row r="94" spans="1:6" ht="15" customHeight="1">
      <c r="A94" s="32" t="s">
        <v>53</v>
      </c>
      <c r="B94" s="43">
        <v>0</v>
      </c>
      <c r="C94" s="42">
        <v>0</v>
      </c>
      <c r="D94" s="43">
        <v>0</v>
      </c>
      <c r="E94" s="43">
        <v>40</v>
      </c>
      <c r="F94" s="43">
        <v>30</v>
      </c>
    </row>
    <row r="95" spans="1:6" ht="15" customHeight="1">
      <c r="A95" s="32" t="s">
        <v>55</v>
      </c>
      <c r="B95" s="43">
        <v>0</v>
      </c>
      <c r="C95" s="42">
        <v>0</v>
      </c>
      <c r="D95" s="43">
        <v>0</v>
      </c>
      <c r="E95" s="43">
        <v>0</v>
      </c>
      <c r="F95" s="43">
        <v>20</v>
      </c>
    </row>
    <row r="96" spans="1:6" ht="15" customHeight="1">
      <c r="A96" s="32" t="s">
        <v>57</v>
      </c>
      <c r="B96" s="43">
        <v>0</v>
      </c>
      <c r="C96" s="42">
        <v>0</v>
      </c>
      <c r="D96" s="43">
        <v>0</v>
      </c>
      <c r="E96" s="43">
        <v>0</v>
      </c>
      <c r="F96" s="43">
        <v>0</v>
      </c>
    </row>
    <row r="97" spans="1:6" ht="15" customHeight="1">
      <c r="A97" s="32" t="s">
        <v>59</v>
      </c>
      <c r="B97" s="43">
        <v>0</v>
      </c>
      <c r="C97" s="42">
        <v>30</v>
      </c>
      <c r="D97" s="43">
        <v>0</v>
      </c>
      <c r="E97" s="43">
        <v>290</v>
      </c>
      <c r="F97" s="43">
        <v>0</v>
      </c>
    </row>
    <row r="98" spans="1:6" ht="15" customHeight="1">
      <c r="A98" s="32" t="s">
        <v>61</v>
      </c>
      <c r="B98" s="43">
        <v>10</v>
      </c>
      <c r="C98" s="42">
        <v>10</v>
      </c>
      <c r="D98" s="43">
        <v>20</v>
      </c>
      <c r="E98" s="43">
        <v>30</v>
      </c>
      <c r="F98" s="43">
        <v>80</v>
      </c>
    </row>
    <row r="99" spans="1:6" ht="15" customHeight="1">
      <c r="A99" s="32" t="s">
        <v>63</v>
      </c>
      <c r="B99" s="43">
        <v>0</v>
      </c>
      <c r="C99" s="42">
        <v>0</v>
      </c>
      <c r="D99" s="43">
        <v>0</v>
      </c>
      <c r="E99" s="43">
        <v>0</v>
      </c>
      <c r="F99" s="43">
        <v>0</v>
      </c>
    </row>
    <row r="100" spans="1:6" ht="15" customHeight="1">
      <c r="A100" s="32" t="s">
        <v>64</v>
      </c>
      <c r="B100" s="43">
        <v>0</v>
      </c>
      <c r="C100" s="42">
        <v>0</v>
      </c>
      <c r="D100" s="43">
        <v>0</v>
      </c>
      <c r="E100" s="43">
        <v>0</v>
      </c>
      <c r="F100" s="43">
        <v>0</v>
      </c>
    </row>
    <row r="101" spans="1:6" ht="15" customHeight="1">
      <c r="A101" s="32" t="s">
        <v>66</v>
      </c>
      <c r="B101" s="43">
        <v>10</v>
      </c>
      <c r="C101" s="42">
        <v>10</v>
      </c>
      <c r="D101" s="43">
        <v>10</v>
      </c>
      <c r="E101" s="43">
        <v>10</v>
      </c>
      <c r="F101" s="43">
        <v>40</v>
      </c>
    </row>
    <row r="102" spans="1:6" ht="15" customHeight="1">
      <c r="A102" s="32" t="s">
        <v>68</v>
      </c>
      <c r="B102" s="43">
        <v>0</v>
      </c>
      <c r="C102" s="42">
        <v>10</v>
      </c>
      <c r="D102" s="43">
        <v>0</v>
      </c>
      <c r="E102" s="43">
        <v>0</v>
      </c>
      <c r="F102" s="43">
        <v>0</v>
      </c>
    </row>
    <row r="103" spans="1:6" ht="15" customHeight="1">
      <c r="A103" s="32" t="s">
        <v>70</v>
      </c>
      <c r="B103" s="43">
        <v>0</v>
      </c>
      <c r="C103" s="42">
        <v>0</v>
      </c>
      <c r="D103" s="43">
        <v>0</v>
      </c>
      <c r="E103" s="43">
        <v>20</v>
      </c>
      <c r="F103" s="43">
        <v>50</v>
      </c>
    </row>
    <row r="104" spans="1:6" ht="15" customHeight="1">
      <c r="A104" s="32" t="s">
        <v>72</v>
      </c>
      <c r="B104" s="43">
        <v>0</v>
      </c>
      <c r="C104" s="42">
        <v>0</v>
      </c>
      <c r="D104" s="43">
        <v>90</v>
      </c>
      <c r="E104" s="43">
        <v>90</v>
      </c>
      <c r="F104" s="43">
        <v>490</v>
      </c>
    </row>
    <row r="105" spans="1:6" ht="15" customHeight="1">
      <c r="A105" s="32" t="s">
        <v>23</v>
      </c>
      <c r="B105" s="43">
        <v>0</v>
      </c>
      <c r="C105" s="42">
        <v>0</v>
      </c>
      <c r="D105" s="43">
        <v>0</v>
      </c>
      <c r="E105" s="43">
        <v>0</v>
      </c>
      <c r="F105" s="43">
        <v>30</v>
      </c>
    </row>
    <row r="106" spans="1:6" ht="15" customHeight="1">
      <c r="A106" s="32" t="s">
        <v>75</v>
      </c>
      <c r="B106" s="43">
        <v>0</v>
      </c>
      <c r="C106" s="42">
        <v>10</v>
      </c>
      <c r="D106" s="43">
        <v>20</v>
      </c>
      <c r="E106" s="43">
        <v>10</v>
      </c>
      <c r="F106" s="43">
        <v>90</v>
      </c>
    </row>
    <row r="107" spans="1:6" ht="15" customHeight="1">
      <c r="A107" s="32" t="s">
        <v>25</v>
      </c>
      <c r="B107" s="43">
        <v>0</v>
      </c>
      <c r="C107" s="42">
        <v>0</v>
      </c>
      <c r="D107" s="43">
        <v>0</v>
      </c>
      <c r="E107" s="43">
        <v>0</v>
      </c>
      <c r="F107" s="43">
        <v>0</v>
      </c>
    </row>
    <row r="108" spans="1:6" ht="15" customHeight="1">
      <c r="A108" s="32" t="s">
        <v>78</v>
      </c>
      <c r="B108" s="43">
        <v>0</v>
      </c>
      <c r="C108" s="42">
        <v>0</v>
      </c>
      <c r="D108" s="43">
        <v>0</v>
      </c>
      <c r="E108" s="43">
        <v>0</v>
      </c>
      <c r="F108" s="43">
        <v>0</v>
      </c>
    </row>
    <row r="109" spans="1:6" ht="15" customHeight="1">
      <c r="A109" s="32" t="s">
        <v>80</v>
      </c>
      <c r="B109" s="43">
        <v>0</v>
      </c>
      <c r="C109" s="42">
        <v>0</v>
      </c>
      <c r="D109" s="43">
        <v>0</v>
      </c>
      <c r="E109" s="43">
        <v>0</v>
      </c>
      <c r="F109" s="43">
        <v>40</v>
      </c>
    </row>
    <row r="110" spans="1:6" ht="15" customHeight="1">
      <c r="A110" s="31" t="s">
        <v>28</v>
      </c>
      <c r="B110" s="43">
        <v>0</v>
      </c>
      <c r="C110" s="42">
        <v>0</v>
      </c>
      <c r="D110" s="43">
        <v>30</v>
      </c>
      <c r="E110" s="43">
        <v>30</v>
      </c>
      <c r="F110" s="43">
        <v>90</v>
      </c>
    </row>
    <row r="111" spans="1:6" s="31" customFormat="1" ht="15" customHeight="1">
      <c r="A111" s="31" t="s">
        <v>8</v>
      </c>
      <c r="B111" s="43">
        <v>70</v>
      </c>
      <c r="C111" s="42">
        <v>70</v>
      </c>
      <c r="D111" s="43">
        <v>110</v>
      </c>
      <c r="E111" s="43">
        <v>450</v>
      </c>
      <c r="F111" s="43">
        <v>2330</v>
      </c>
    </row>
    <row r="112" spans="1:6" s="31" customFormat="1" ht="13.5" thickBot="1">
      <c r="B112" s="32"/>
      <c r="C112" s="33"/>
      <c r="D112" s="32"/>
      <c r="E112" s="32"/>
      <c r="F112" s="32"/>
    </row>
    <row r="113" spans="1:6" s="31" customFormat="1" ht="13.5" thickBot="1">
      <c r="A113" s="36" t="s">
        <v>29</v>
      </c>
      <c r="B113" s="35">
        <f>SUM(B88:B112)</f>
        <v>90</v>
      </c>
      <c r="C113" s="35">
        <f>SUM(C88:C112)</f>
        <v>140</v>
      </c>
      <c r="D113" s="35">
        <f>SUM(D88:D112)</f>
        <v>300</v>
      </c>
      <c r="E113" s="35">
        <f>SUM(E88:E112)</f>
        <v>1010</v>
      </c>
      <c r="F113" s="35">
        <f>SUM(F88:F112)</f>
        <v>3640</v>
      </c>
    </row>
    <row r="114" spans="1:6" s="31" customFormat="1">
      <c r="A114" s="36"/>
      <c r="B114" s="37"/>
      <c r="C114" s="37"/>
      <c r="D114" s="37"/>
      <c r="E114" s="37"/>
      <c r="F114" s="37"/>
    </row>
    <row r="115" spans="1:6" s="31" customFormat="1">
      <c r="A115" s="36"/>
      <c r="B115" s="37"/>
      <c r="C115" s="37"/>
      <c r="D115" s="37"/>
      <c r="E115" s="37"/>
      <c r="F115" s="37"/>
    </row>
    <row r="116" spans="1:6" s="31" customFormat="1">
      <c r="B116" s="32"/>
      <c r="C116" s="32"/>
      <c r="D116" s="33"/>
      <c r="E116" s="32"/>
      <c r="F116" s="32"/>
    </row>
    <row r="117" spans="1:6" s="31" customFormat="1">
      <c r="A117" s="31" t="s">
        <v>91</v>
      </c>
      <c r="B117" s="32"/>
      <c r="C117" s="32"/>
      <c r="D117" s="33"/>
      <c r="E117" s="32"/>
      <c r="F117" s="32"/>
    </row>
    <row r="118" spans="1:6" s="31" customFormat="1">
      <c r="A118" s="31" t="s">
        <v>92</v>
      </c>
      <c r="B118" s="32"/>
      <c r="C118" s="32"/>
      <c r="D118" s="33"/>
      <c r="E118" s="32"/>
      <c r="F118" s="32"/>
    </row>
    <row r="119" spans="1:6" s="31" customFormat="1">
      <c r="A119" s="31" t="s">
        <v>93</v>
      </c>
      <c r="B119" s="32"/>
      <c r="C119" s="32"/>
      <c r="D119" s="33"/>
      <c r="E119" s="32"/>
      <c r="F119" s="32"/>
    </row>
    <row r="120" spans="1:6" s="31" customFormat="1">
      <c r="B120" s="32"/>
      <c r="C120" s="32"/>
      <c r="D120" s="33"/>
      <c r="E120" s="32"/>
      <c r="F120" s="32"/>
    </row>
    <row r="121" spans="1:6" s="31" customFormat="1">
      <c r="A121" s="31" t="s">
        <v>94</v>
      </c>
      <c r="B121" s="32"/>
      <c r="C121" s="32"/>
      <c r="D121" s="33"/>
      <c r="E121" s="32"/>
      <c r="F121" s="32"/>
    </row>
    <row r="122" spans="1:6" s="31" customFormat="1">
      <c r="B122" s="32"/>
      <c r="C122" s="32"/>
      <c r="D122" s="33"/>
      <c r="E122" s="32"/>
      <c r="F122" s="32"/>
    </row>
    <row r="123" spans="1:6" s="31" customFormat="1">
      <c r="A123" s="28" t="s">
        <v>157</v>
      </c>
      <c r="B123" s="29"/>
      <c r="C123" s="29"/>
      <c r="D123" s="30"/>
      <c r="E123" s="29"/>
      <c r="F123" s="29"/>
    </row>
    <row r="124" spans="1:6" s="31" customFormat="1">
      <c r="A124" s="31" t="s">
        <v>96</v>
      </c>
      <c r="B124" s="32"/>
      <c r="C124" s="32"/>
      <c r="D124" s="33"/>
      <c r="E124" s="32"/>
      <c r="F124" s="32"/>
    </row>
    <row r="125" spans="1:6" s="31" customFormat="1">
      <c r="B125" s="32"/>
      <c r="C125" s="32"/>
      <c r="D125" s="33"/>
      <c r="E125" s="32"/>
      <c r="F125" s="32"/>
    </row>
    <row r="126" spans="1:6" s="31" customFormat="1">
      <c r="A126" s="31" t="s">
        <v>151</v>
      </c>
      <c r="B126" s="32"/>
      <c r="C126" s="32"/>
      <c r="D126" s="33"/>
      <c r="E126" s="32"/>
      <c r="F126" s="32"/>
    </row>
    <row r="127" spans="1:6" s="31" customFormat="1">
      <c r="A127" s="31" t="s">
        <v>97</v>
      </c>
      <c r="B127" s="32"/>
      <c r="C127" s="32"/>
      <c r="D127" s="33"/>
      <c r="E127" s="32"/>
      <c r="F127" s="32"/>
    </row>
    <row r="128" spans="1:6" s="31" customFormat="1">
      <c r="B128" s="32"/>
      <c r="C128" s="32"/>
      <c r="D128" s="33"/>
      <c r="E128" s="32"/>
      <c r="F128" s="32"/>
    </row>
    <row r="129" spans="2:6" s="31" customFormat="1">
      <c r="B129" s="31" t="s">
        <v>99</v>
      </c>
      <c r="C129" s="32" t="s">
        <v>5</v>
      </c>
      <c r="D129" s="33"/>
      <c r="E129" s="32"/>
      <c r="F129" s="32"/>
    </row>
    <row r="130" spans="2:6" s="31" customFormat="1">
      <c r="B130" s="31" t="s">
        <v>134</v>
      </c>
      <c r="C130" s="32" t="s">
        <v>44</v>
      </c>
      <c r="D130" s="33"/>
      <c r="E130" s="32"/>
      <c r="F130" s="32"/>
    </row>
    <row r="131" spans="2:6" s="31" customFormat="1">
      <c r="B131" s="31" t="s">
        <v>135</v>
      </c>
      <c r="C131" s="32" t="s">
        <v>46</v>
      </c>
      <c r="D131" s="33"/>
      <c r="E131" s="32"/>
      <c r="F131" s="32"/>
    </row>
    <row r="132" spans="2:6" s="31" customFormat="1">
      <c r="B132" s="31" t="s">
        <v>47</v>
      </c>
      <c r="C132" s="32" t="s">
        <v>9</v>
      </c>
      <c r="D132" s="33"/>
      <c r="E132" s="32"/>
      <c r="F132" s="32"/>
    </row>
    <row r="133" spans="2:6" s="31" customFormat="1">
      <c r="B133" s="31" t="s">
        <v>153</v>
      </c>
      <c r="C133" s="32" t="s">
        <v>49</v>
      </c>
      <c r="D133" s="33"/>
      <c r="E133" s="32"/>
      <c r="F133" s="32"/>
    </row>
    <row r="134" spans="2:6" s="31" customFormat="1">
      <c r="B134" s="31" t="s">
        <v>50</v>
      </c>
      <c r="C134" s="32" t="s">
        <v>51</v>
      </c>
      <c r="D134" s="33"/>
      <c r="E134" s="32"/>
      <c r="F134" s="32"/>
    </row>
    <row r="135" spans="2:6" s="31" customFormat="1">
      <c r="B135" s="31" t="s">
        <v>52</v>
      </c>
      <c r="C135" s="32" t="s">
        <v>53</v>
      </c>
      <c r="D135" s="33"/>
      <c r="E135" s="32"/>
      <c r="F135" s="32"/>
    </row>
    <row r="136" spans="2:6" s="31" customFormat="1">
      <c r="B136" s="31" t="s">
        <v>118</v>
      </c>
      <c r="C136" s="32" t="s">
        <v>55</v>
      </c>
      <c r="D136" s="33"/>
      <c r="E136" s="32"/>
      <c r="F136" s="32"/>
    </row>
    <row r="137" spans="2:6" s="31" customFormat="1">
      <c r="B137" s="31" t="s">
        <v>56</v>
      </c>
      <c r="C137" s="32" t="s">
        <v>57</v>
      </c>
      <c r="D137" s="33"/>
      <c r="E137" s="32"/>
      <c r="F137" s="32"/>
    </row>
    <row r="138" spans="2:6" s="31" customFormat="1">
      <c r="B138" s="31" t="s">
        <v>105</v>
      </c>
      <c r="C138" s="32" t="s">
        <v>59</v>
      </c>
      <c r="D138" s="33"/>
      <c r="E138" s="32"/>
      <c r="F138" s="32"/>
    </row>
    <row r="139" spans="2:6" s="31" customFormat="1">
      <c r="B139" s="31" t="s">
        <v>60</v>
      </c>
      <c r="C139" s="32" t="s">
        <v>61</v>
      </c>
      <c r="D139" s="33"/>
      <c r="E139" s="32"/>
      <c r="F139" s="32"/>
    </row>
    <row r="140" spans="2:6" s="31" customFormat="1">
      <c r="B140" s="31" t="s">
        <v>144</v>
      </c>
      <c r="C140" s="32" t="s">
        <v>63</v>
      </c>
      <c r="D140" s="33"/>
      <c r="E140" s="32"/>
      <c r="F140" s="32"/>
    </row>
    <row r="141" spans="2:6" s="31" customFormat="1">
      <c r="B141" s="31" t="s">
        <v>106</v>
      </c>
      <c r="C141" s="32" t="s">
        <v>64</v>
      </c>
      <c r="D141" s="33"/>
      <c r="E141" s="32"/>
      <c r="F141" s="32"/>
    </row>
    <row r="142" spans="2:6" s="31" customFormat="1">
      <c r="B142" s="31" t="s">
        <v>65</v>
      </c>
      <c r="C142" s="32" t="s">
        <v>66</v>
      </c>
      <c r="D142" s="33"/>
      <c r="E142" s="32"/>
      <c r="F142" s="32"/>
    </row>
    <row r="143" spans="2:6" s="31" customFormat="1">
      <c r="B143" s="31" t="s">
        <v>154</v>
      </c>
      <c r="C143" s="32" t="s">
        <v>68</v>
      </c>
      <c r="D143" s="33"/>
      <c r="E143" s="32"/>
      <c r="F143" s="32"/>
    </row>
    <row r="144" spans="2:6" s="31" customFormat="1">
      <c r="B144" s="31" t="s">
        <v>155</v>
      </c>
      <c r="C144" s="32" t="s">
        <v>70</v>
      </c>
      <c r="D144" s="33"/>
      <c r="E144" s="32"/>
      <c r="F144" s="32"/>
    </row>
    <row r="145" spans="2:6" s="31" customFormat="1">
      <c r="B145" s="31" t="s">
        <v>114</v>
      </c>
      <c r="C145" s="32" t="s">
        <v>72</v>
      </c>
      <c r="D145" s="33"/>
      <c r="E145" s="32"/>
      <c r="F145" s="32"/>
    </row>
    <row r="146" spans="2:6" s="31" customFormat="1">
      <c r="B146" s="31" t="s">
        <v>107</v>
      </c>
      <c r="C146" s="32" t="s">
        <v>23</v>
      </c>
      <c r="D146" s="33"/>
      <c r="E146" s="32"/>
      <c r="F146" s="32"/>
    </row>
    <row r="147" spans="2:6" s="31" customFormat="1">
      <c r="B147" s="31" t="s">
        <v>74</v>
      </c>
      <c r="C147" s="32" t="s">
        <v>75</v>
      </c>
      <c r="D147" s="33"/>
      <c r="E147" s="32"/>
      <c r="F147" s="32"/>
    </row>
    <row r="148" spans="2:6" s="31" customFormat="1">
      <c r="B148" s="31" t="s">
        <v>115</v>
      </c>
      <c r="C148" s="32" t="s">
        <v>25</v>
      </c>
      <c r="D148" s="33"/>
      <c r="E148" s="32"/>
      <c r="F148" s="32"/>
    </row>
    <row r="149" spans="2:6" s="31" customFormat="1">
      <c r="B149" s="31" t="s">
        <v>77</v>
      </c>
      <c r="C149" s="32" t="s">
        <v>78</v>
      </c>
      <c r="D149" s="33"/>
      <c r="E149" s="32"/>
      <c r="F149" s="32"/>
    </row>
    <row r="150" spans="2:6" s="31" customFormat="1">
      <c r="B150" s="31" t="s">
        <v>130</v>
      </c>
      <c r="C150" s="32" t="s">
        <v>80</v>
      </c>
      <c r="D150" s="33"/>
      <c r="E150" s="32"/>
      <c r="F150" s="32"/>
    </row>
    <row r="151" spans="2:6" s="31" customFormat="1">
      <c r="B151" s="31" t="s">
        <v>28</v>
      </c>
      <c r="C151" s="32" t="s">
        <v>28</v>
      </c>
      <c r="D151" s="33"/>
      <c r="E151" s="32"/>
      <c r="F151" s="32"/>
    </row>
    <row r="152" spans="2:6" s="31" customFormat="1">
      <c r="B152" s="31" t="s">
        <v>8</v>
      </c>
      <c r="C152" s="32" t="s">
        <v>8</v>
      </c>
      <c r="D152" s="33"/>
      <c r="E152" s="32"/>
      <c r="F152" s="32"/>
    </row>
    <row r="153" spans="2:6" s="31" customFormat="1">
      <c r="B153" s="32"/>
      <c r="C153" s="32"/>
      <c r="D153" s="33"/>
      <c r="E153" s="32"/>
      <c r="F153" s="32"/>
    </row>
    <row r="154" spans="2:6" s="31" customFormat="1">
      <c r="B154" s="32" t="s">
        <v>100</v>
      </c>
      <c r="C154" s="32"/>
      <c r="D154" s="33"/>
      <c r="E154" s="32"/>
      <c r="F154" s="32"/>
    </row>
    <row r="155" spans="2:6" s="31" customFormat="1">
      <c r="B155" s="32" t="s">
        <v>101</v>
      </c>
      <c r="C155" s="32"/>
      <c r="D155" s="33"/>
      <c r="E155" s="32"/>
      <c r="F155" s="32"/>
    </row>
    <row r="156" spans="2:6" s="31" customFormat="1">
      <c r="B156" s="32"/>
      <c r="C156" s="32"/>
      <c r="D156" s="33"/>
      <c r="E156" s="32"/>
      <c r="F156" s="32"/>
    </row>
    <row r="157" spans="2:6" s="31" customFormat="1">
      <c r="B157" s="92" t="s">
        <v>31</v>
      </c>
      <c r="C157" s="92"/>
      <c r="D157" s="33"/>
      <c r="E157" s="32"/>
      <c r="F157" s="32"/>
    </row>
    <row r="158" spans="2:6" s="31" customFormat="1">
      <c r="B158" s="32"/>
      <c r="C158" s="32"/>
      <c r="D158" s="33"/>
      <c r="E158" s="32"/>
      <c r="F158" s="32"/>
    </row>
    <row r="159" spans="2:6" s="31" customFormat="1">
      <c r="B159" s="47" t="s">
        <v>136</v>
      </c>
      <c r="C159" s="32"/>
      <c r="D159" s="33"/>
      <c r="E159" s="32"/>
      <c r="F159" s="32"/>
    </row>
    <row r="160" spans="2:6" s="31" customFormat="1">
      <c r="B160" s="47" t="s">
        <v>147</v>
      </c>
      <c r="C160" s="32"/>
      <c r="D160" s="33"/>
      <c r="E160" s="32"/>
      <c r="F160" s="32"/>
    </row>
    <row r="161" spans="2:6" s="31" customFormat="1">
      <c r="B161" s="47" t="s">
        <v>148</v>
      </c>
      <c r="C161" s="32"/>
      <c r="D161" s="33"/>
      <c r="E161" s="32"/>
      <c r="F161" s="32"/>
    </row>
    <row r="162" spans="2:6" s="31" customFormat="1">
      <c r="B162" s="47" t="s">
        <v>103</v>
      </c>
      <c r="C162" s="32"/>
      <c r="D162" s="33"/>
      <c r="E162" s="32"/>
      <c r="F162" s="32"/>
    </row>
    <row r="163" spans="2:6" s="31" customFormat="1">
      <c r="B163" s="32"/>
      <c r="C163" s="32"/>
      <c r="D163" s="33"/>
      <c r="E163" s="32"/>
      <c r="F163" s="32"/>
    </row>
    <row r="164" spans="2:6" s="31" customFormat="1">
      <c r="B164" s="32"/>
      <c r="C164" s="32"/>
      <c r="D164" s="33"/>
      <c r="E164" s="32"/>
      <c r="F164" s="32"/>
    </row>
  </sheetData>
  <mergeCells count="1">
    <mergeCell ref="B157:C157"/>
  </mergeCells>
  <phoneticPr fontId="3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2"/>
  <sheetViews>
    <sheetView workbookViewId="0">
      <selection activeCell="C36" sqref="C36"/>
    </sheetView>
  </sheetViews>
  <sheetFormatPr defaultRowHeight="12.75"/>
  <cols>
    <col min="1" max="1" width="24.85546875" bestFit="1" customWidth="1"/>
    <col min="2" max="2" width="16" style="4" customWidth="1"/>
    <col min="3" max="3" width="17" style="4" customWidth="1"/>
    <col min="4" max="4" width="17.85546875" style="7" customWidth="1"/>
    <col min="5" max="5" width="14.7109375" style="4" customWidth="1"/>
    <col min="6" max="6" width="13" style="4" customWidth="1"/>
    <col min="8" max="8" width="12.85546875" bestFit="1" customWidth="1"/>
  </cols>
  <sheetData>
    <row r="1" spans="1:7">
      <c r="A1" t="s">
        <v>0</v>
      </c>
      <c r="D1" s="14">
        <v>40084</v>
      </c>
    </row>
    <row r="2" spans="1:7">
      <c r="A2" t="s">
        <v>1</v>
      </c>
    </row>
    <row r="3" spans="1:7" ht="13.5" thickBot="1"/>
    <row r="4" spans="1:7" s="1" customFormat="1" ht="26.25" thickBot="1">
      <c r="C4" s="5" t="s">
        <v>2</v>
      </c>
      <c r="D4" s="5" t="s">
        <v>127</v>
      </c>
      <c r="E4" s="2"/>
      <c r="F4" s="2"/>
      <c r="G4" s="2"/>
    </row>
    <row r="5" spans="1:7">
      <c r="B5"/>
      <c r="D5" s="4"/>
      <c r="E5" s="31"/>
      <c r="F5"/>
    </row>
    <row r="6" spans="1:7" ht="15" customHeight="1">
      <c r="B6" t="s">
        <v>5</v>
      </c>
      <c r="C6" s="32">
        <v>840056</v>
      </c>
      <c r="D6" s="32">
        <v>39482.75</v>
      </c>
      <c r="E6" s="44"/>
      <c r="F6"/>
    </row>
    <row r="7" spans="1:7" ht="15" customHeight="1">
      <c r="B7" t="s">
        <v>6</v>
      </c>
      <c r="C7" s="32">
        <v>14920581</v>
      </c>
      <c r="D7" s="32">
        <v>701267.98</v>
      </c>
      <c r="E7" s="44"/>
      <c r="F7"/>
    </row>
    <row r="8" spans="1:7" ht="15" customHeight="1">
      <c r="B8" t="s">
        <v>7</v>
      </c>
      <c r="C8" s="32">
        <v>2634243</v>
      </c>
      <c r="D8" s="32">
        <v>123809.68</v>
      </c>
      <c r="E8" s="44"/>
      <c r="F8"/>
    </row>
    <row r="9" spans="1:7" s="31" customFormat="1" ht="15" customHeight="1">
      <c r="B9" s="31" t="s">
        <v>8</v>
      </c>
      <c r="C9" s="32">
        <v>101406339</v>
      </c>
      <c r="D9" s="32">
        <v>4766099.82</v>
      </c>
      <c r="E9" s="44"/>
    </row>
    <row r="10" spans="1:7" ht="15" customHeight="1">
      <c r="B10" t="s">
        <v>9</v>
      </c>
      <c r="C10" s="32">
        <v>2560915</v>
      </c>
      <c r="D10" s="32">
        <v>120363.14</v>
      </c>
      <c r="E10" s="44"/>
      <c r="F10"/>
    </row>
    <row r="11" spans="1:7" ht="15" customHeight="1">
      <c r="B11" t="s">
        <v>10</v>
      </c>
      <c r="C11" s="32">
        <v>53599773</v>
      </c>
      <c r="D11" s="32">
        <v>2519190.1800000002</v>
      </c>
      <c r="E11" s="44"/>
      <c r="F11"/>
    </row>
    <row r="12" spans="1:7" ht="15" customHeight="1">
      <c r="B12" t="s">
        <v>11</v>
      </c>
      <c r="C12" s="32">
        <v>6569040</v>
      </c>
      <c r="D12" s="32">
        <v>308745.46000000002</v>
      </c>
      <c r="E12" s="44"/>
      <c r="F12"/>
    </row>
    <row r="13" spans="1:7" ht="15" customHeight="1">
      <c r="B13" t="s">
        <v>12</v>
      </c>
      <c r="C13" s="32">
        <v>6568784</v>
      </c>
      <c r="D13" s="32">
        <v>308733.15000000002</v>
      </c>
      <c r="E13" s="44"/>
      <c r="F13"/>
    </row>
    <row r="14" spans="1:7" ht="15" customHeight="1">
      <c r="B14" t="s">
        <v>13</v>
      </c>
      <c r="C14" s="32">
        <v>7308910</v>
      </c>
      <c r="D14" s="32">
        <v>343519.24</v>
      </c>
      <c r="E14" s="44"/>
      <c r="F14"/>
    </row>
    <row r="15" spans="1:7" ht="15" customHeight="1">
      <c r="B15" t="s">
        <v>14</v>
      </c>
      <c r="C15" s="32">
        <v>9464203</v>
      </c>
      <c r="D15" s="32">
        <v>444817.93</v>
      </c>
      <c r="E15" s="44"/>
      <c r="F15"/>
    </row>
    <row r="16" spans="1:7" ht="15" customHeight="1">
      <c r="B16" t="s">
        <v>15</v>
      </c>
      <c r="C16" s="32">
        <v>8510953</v>
      </c>
      <c r="D16" s="32">
        <v>400015.19</v>
      </c>
      <c r="E16" s="44"/>
      <c r="F16"/>
    </row>
    <row r="17" spans="2:8" ht="15" customHeight="1">
      <c r="B17" t="s">
        <v>16</v>
      </c>
      <c r="C17" s="32">
        <v>26184290</v>
      </c>
      <c r="D17" s="32">
        <v>1230662.2</v>
      </c>
      <c r="E17" s="44"/>
      <c r="F17"/>
    </row>
    <row r="18" spans="2:8" ht="15" customHeight="1">
      <c r="B18" t="s">
        <v>17</v>
      </c>
      <c r="C18" s="32">
        <v>6803879</v>
      </c>
      <c r="D18" s="32">
        <v>319783.24</v>
      </c>
      <c r="E18" s="44"/>
      <c r="F18"/>
    </row>
    <row r="19" spans="2:8" ht="15" customHeight="1">
      <c r="B19" t="s">
        <v>18</v>
      </c>
      <c r="C19" s="32">
        <v>17764537</v>
      </c>
      <c r="D19" s="32">
        <v>834933.84</v>
      </c>
      <c r="E19" s="44"/>
      <c r="F19"/>
    </row>
    <row r="20" spans="2:8" ht="15" customHeight="1">
      <c r="B20" t="s">
        <v>19</v>
      </c>
      <c r="C20" s="32">
        <v>32181919</v>
      </c>
      <c r="D20" s="32">
        <v>1512550.76</v>
      </c>
      <c r="E20" s="44"/>
      <c r="F20"/>
    </row>
    <row r="21" spans="2:8" ht="15" customHeight="1">
      <c r="B21" t="s">
        <v>20</v>
      </c>
      <c r="C21" s="32">
        <v>12231484</v>
      </c>
      <c r="D21" s="32">
        <v>574880.35</v>
      </c>
      <c r="E21" s="44"/>
      <c r="F21"/>
    </row>
    <row r="22" spans="2:8" ht="15" customHeight="1">
      <c r="B22" t="s">
        <v>21</v>
      </c>
      <c r="C22" s="32">
        <v>30937049</v>
      </c>
      <c r="D22" s="32">
        <v>1454042.12</v>
      </c>
      <c r="E22" s="44"/>
      <c r="F22"/>
    </row>
    <row r="23" spans="2:8" ht="15" customHeight="1">
      <c r="B23" t="s">
        <v>22</v>
      </c>
      <c r="C23" s="32">
        <v>14508421</v>
      </c>
      <c r="D23" s="32">
        <v>681896.49</v>
      </c>
      <c r="E23" s="44"/>
      <c r="F23"/>
    </row>
    <row r="24" spans="2:8" ht="15" customHeight="1">
      <c r="B24" t="s">
        <v>23</v>
      </c>
      <c r="C24" s="32">
        <v>4791433</v>
      </c>
      <c r="D24" s="32">
        <v>225197.49</v>
      </c>
      <c r="E24" s="44"/>
      <c r="F24"/>
    </row>
    <row r="25" spans="2:8" ht="15" customHeight="1">
      <c r="B25" t="s">
        <v>24</v>
      </c>
      <c r="C25" s="32">
        <v>10585053</v>
      </c>
      <c r="D25" s="32">
        <v>497497.93</v>
      </c>
      <c r="E25" s="44"/>
      <c r="F25"/>
    </row>
    <row r="26" spans="2:8" ht="15" customHeight="1">
      <c r="B26" t="s">
        <v>25</v>
      </c>
      <c r="C26" s="32">
        <v>3703773</v>
      </c>
      <c r="D26" s="32">
        <v>174077.64</v>
      </c>
      <c r="E26" s="44"/>
      <c r="F26"/>
    </row>
    <row r="27" spans="2:8" ht="15" customHeight="1">
      <c r="B27" t="s">
        <v>26</v>
      </c>
      <c r="C27" s="32">
        <v>5266256</v>
      </c>
      <c r="D27" s="32">
        <v>247514.43</v>
      </c>
      <c r="E27" s="44"/>
      <c r="F27"/>
    </row>
    <row r="28" spans="2:8" ht="15" customHeight="1">
      <c r="B28" t="s">
        <v>27</v>
      </c>
      <c r="C28" s="32">
        <v>4026124</v>
      </c>
      <c r="D28" s="32">
        <v>189228.17</v>
      </c>
      <c r="E28" s="44"/>
      <c r="F28"/>
    </row>
    <row r="29" spans="2:8" ht="15" customHeight="1">
      <c r="B29" t="s">
        <v>28</v>
      </c>
      <c r="C29" s="32">
        <v>14236952</v>
      </c>
      <c r="D29" s="32">
        <v>669137.26</v>
      </c>
      <c r="E29" s="44"/>
      <c r="F29"/>
    </row>
    <row r="30" spans="2:8" ht="13.5" thickBot="1">
      <c r="B30"/>
      <c r="D30" s="4"/>
      <c r="E30" s="44"/>
      <c r="F30"/>
    </row>
    <row r="31" spans="2:8" ht="13.5" thickBot="1">
      <c r="B31" s="9" t="s">
        <v>29</v>
      </c>
      <c r="C31" s="10">
        <f>SUM(C6:C30)</f>
        <v>397604967</v>
      </c>
      <c r="D31" s="12">
        <f>SUM(D6:D30)</f>
        <v>18687446.440000005</v>
      </c>
      <c r="E31" s="44"/>
      <c r="F31"/>
    </row>
    <row r="32" spans="2:8">
      <c r="H32" s="31"/>
    </row>
    <row r="33" spans="1:8">
      <c r="D33" s="7" t="s">
        <v>30</v>
      </c>
      <c r="H33" s="31"/>
    </row>
    <row r="35" spans="1:8">
      <c r="D35" s="15" t="s">
        <v>31</v>
      </c>
    </row>
    <row r="37" spans="1:8">
      <c r="D37" s="47" t="s">
        <v>136</v>
      </c>
    </row>
    <row r="38" spans="1:8">
      <c r="D38" s="47" t="s">
        <v>142</v>
      </c>
    </row>
    <row r="39" spans="1:8">
      <c r="D39" s="47" t="s">
        <v>138</v>
      </c>
    </row>
    <row r="40" spans="1:8">
      <c r="D40" s="47" t="s">
        <v>103</v>
      </c>
    </row>
    <row r="42" spans="1:8">
      <c r="D42" s="14">
        <f>D1</f>
        <v>40084</v>
      </c>
    </row>
    <row r="44" spans="1:8">
      <c r="A44" t="str">
        <f>A1</f>
        <v>Ms. President and Members</v>
      </c>
    </row>
    <row r="45" spans="1:8">
      <c r="A45" t="str">
        <f>A2</f>
        <v>Board of School Directors</v>
      </c>
    </row>
    <row r="47" spans="1:8">
      <c r="A47" t="s">
        <v>35</v>
      </c>
    </row>
    <row r="49" spans="1:6">
      <c r="A49" t="s">
        <v>36</v>
      </c>
    </row>
    <row r="50" spans="1:6">
      <c r="A50" t="s">
        <v>37</v>
      </c>
    </row>
    <row r="51" spans="1:6">
      <c r="A51" t="s">
        <v>139</v>
      </c>
    </row>
    <row r="52" spans="1:6" ht="13.5" thickBot="1"/>
    <row r="53" spans="1:6" ht="13.5" thickBot="1">
      <c r="A53" s="18" t="s">
        <v>39</v>
      </c>
      <c r="B53" s="19"/>
      <c r="C53" s="19" t="s">
        <v>40</v>
      </c>
      <c r="D53" s="20"/>
      <c r="E53" s="19" t="s">
        <v>41</v>
      </c>
      <c r="F53"/>
    </row>
    <row r="54" spans="1:6" s="31" customFormat="1">
      <c r="B54" s="32"/>
      <c r="C54" s="32"/>
      <c r="D54" s="33"/>
      <c r="E54" s="32"/>
      <c r="F54" s="32"/>
    </row>
    <row r="55" spans="1:6" ht="15" customHeight="1">
      <c r="A55" t="s">
        <v>99</v>
      </c>
      <c r="C55" s="4" t="s">
        <v>5</v>
      </c>
      <c r="E55" s="32">
        <v>10154.34</v>
      </c>
    </row>
    <row r="56" spans="1:6" ht="15" customHeight="1">
      <c r="A56" t="s">
        <v>134</v>
      </c>
      <c r="C56" s="4" t="s">
        <v>44</v>
      </c>
      <c r="E56" s="32">
        <v>79974.539999999994</v>
      </c>
    </row>
    <row r="57" spans="1:6" ht="15" customHeight="1">
      <c r="A57" t="s">
        <v>135</v>
      </c>
      <c r="C57" s="4" t="s">
        <v>46</v>
      </c>
      <c r="E57" s="32">
        <v>10290.36</v>
      </c>
    </row>
    <row r="58" spans="1:6" ht="15" customHeight="1">
      <c r="A58" t="s">
        <v>47</v>
      </c>
      <c r="C58" s="4" t="s">
        <v>9</v>
      </c>
      <c r="E58" s="32">
        <v>24111</v>
      </c>
    </row>
    <row r="59" spans="1:6" ht="15" customHeight="1">
      <c r="A59" t="s">
        <v>48</v>
      </c>
      <c r="C59" s="4" t="s">
        <v>49</v>
      </c>
      <c r="E59" s="32">
        <v>129808.14</v>
      </c>
    </row>
    <row r="60" spans="1:6" ht="15" customHeight="1">
      <c r="A60" t="s">
        <v>50</v>
      </c>
      <c r="C60" s="4" t="s">
        <v>51</v>
      </c>
      <c r="E60" s="32">
        <v>24598.7</v>
      </c>
    </row>
    <row r="61" spans="1:6" ht="15" customHeight="1">
      <c r="A61" t="s">
        <v>52</v>
      </c>
      <c r="C61" s="4" t="s">
        <v>53</v>
      </c>
      <c r="E61" s="32">
        <v>22202.06</v>
      </c>
    </row>
    <row r="62" spans="1:6" ht="15" customHeight="1">
      <c r="A62" t="s">
        <v>118</v>
      </c>
      <c r="C62" s="4" t="s">
        <v>55</v>
      </c>
      <c r="E62" s="32">
        <v>13553.32</v>
      </c>
    </row>
    <row r="63" spans="1:6" ht="15" customHeight="1">
      <c r="A63" t="s">
        <v>56</v>
      </c>
      <c r="C63" s="4" t="s">
        <v>57</v>
      </c>
      <c r="E63" s="32">
        <v>36764.980000000003</v>
      </c>
    </row>
    <row r="64" spans="1:6" ht="15" customHeight="1">
      <c r="A64" t="s">
        <v>105</v>
      </c>
      <c r="C64" s="4" t="s">
        <v>59</v>
      </c>
      <c r="E64" s="32">
        <v>79732.429999999993</v>
      </c>
    </row>
    <row r="65" spans="1:5" ht="15" customHeight="1">
      <c r="A65" t="s">
        <v>60</v>
      </c>
      <c r="C65" s="4" t="s">
        <v>61</v>
      </c>
      <c r="E65" s="32">
        <v>80038.66</v>
      </c>
    </row>
    <row r="66" spans="1:5" ht="15" customHeight="1">
      <c r="A66" t="s">
        <v>62</v>
      </c>
      <c r="C66" s="4" t="s">
        <v>63</v>
      </c>
      <c r="E66" s="32">
        <v>36871.1</v>
      </c>
    </row>
    <row r="67" spans="1:5" ht="15" customHeight="1">
      <c r="A67" t="s">
        <v>106</v>
      </c>
      <c r="C67" s="4" t="s">
        <v>64</v>
      </c>
      <c r="E67" s="32">
        <v>68502.039999999994</v>
      </c>
    </row>
    <row r="68" spans="1:5" ht="15" customHeight="1">
      <c r="A68" t="s">
        <v>65</v>
      </c>
      <c r="C68" s="4" t="s">
        <v>66</v>
      </c>
      <c r="E68" s="32">
        <v>72785.149999999994</v>
      </c>
    </row>
    <row r="69" spans="1:5" ht="15" customHeight="1">
      <c r="A69" t="s">
        <v>67</v>
      </c>
      <c r="C69" s="4" t="s">
        <v>68</v>
      </c>
      <c r="E69" s="32">
        <v>71569.02</v>
      </c>
    </row>
    <row r="70" spans="1:5" ht="15" customHeight="1">
      <c r="A70" t="s">
        <v>113</v>
      </c>
      <c r="C70" s="4" t="s">
        <v>70</v>
      </c>
      <c r="E70" s="32">
        <v>61932.74</v>
      </c>
    </row>
    <row r="71" spans="1:5" ht="15" customHeight="1">
      <c r="A71" t="s">
        <v>114</v>
      </c>
      <c r="C71" s="4" t="s">
        <v>72</v>
      </c>
      <c r="E71" s="32">
        <v>60361.75</v>
      </c>
    </row>
    <row r="72" spans="1:5" ht="15" customHeight="1">
      <c r="A72" t="s">
        <v>107</v>
      </c>
      <c r="C72" s="4" t="s">
        <v>23</v>
      </c>
      <c r="E72" s="32">
        <v>16562.689999999999</v>
      </c>
    </row>
    <row r="73" spans="1:5" ht="15" customHeight="1">
      <c r="A73" t="s">
        <v>74</v>
      </c>
      <c r="C73" s="4" t="s">
        <v>75</v>
      </c>
      <c r="E73" s="32">
        <v>57962.29</v>
      </c>
    </row>
    <row r="74" spans="1:5" ht="15" customHeight="1">
      <c r="A74" t="s">
        <v>115</v>
      </c>
      <c r="C74" s="4" t="s">
        <v>25</v>
      </c>
      <c r="E74" s="32">
        <v>23668.46</v>
      </c>
    </row>
    <row r="75" spans="1:5" ht="15" customHeight="1">
      <c r="A75" t="s">
        <v>129</v>
      </c>
      <c r="C75" s="4" t="s">
        <v>78</v>
      </c>
      <c r="E75" s="32">
        <v>21755.52</v>
      </c>
    </row>
    <row r="76" spans="1:5" ht="15" customHeight="1">
      <c r="A76" t="s">
        <v>130</v>
      </c>
      <c r="C76" s="4" t="s">
        <v>80</v>
      </c>
      <c r="E76" s="32">
        <v>18630.689999999999</v>
      </c>
    </row>
    <row r="77" spans="1:5" ht="15" customHeight="1">
      <c r="A77" t="s">
        <v>28</v>
      </c>
      <c r="C77" s="4" t="s">
        <v>28</v>
      </c>
      <c r="E77" s="32">
        <v>67641.429999999993</v>
      </c>
    </row>
    <row r="78" spans="1:5" ht="15" customHeight="1">
      <c r="A78" t="s">
        <v>8</v>
      </c>
      <c r="C78" s="4" t="s">
        <v>8</v>
      </c>
      <c r="E78" s="32">
        <v>455839.79</v>
      </c>
    </row>
    <row r="79" spans="1:5" ht="13.5" thickBot="1">
      <c r="E79" s="32"/>
    </row>
    <row r="80" spans="1:5" ht="13.5" thickBot="1">
      <c r="C80" s="17" t="s">
        <v>29</v>
      </c>
      <c r="E80" s="12">
        <f>SUM(E55:E79)</f>
        <v>1545311.2</v>
      </c>
    </row>
    <row r="81" spans="1:6" ht="13.5" thickBot="1"/>
    <row r="82" spans="1:6" ht="26.25" thickBot="1">
      <c r="A82" s="3" t="s">
        <v>39</v>
      </c>
      <c r="B82" s="5"/>
      <c r="C82" s="5" t="s">
        <v>40</v>
      </c>
      <c r="D82" s="8"/>
      <c r="E82" s="5" t="s">
        <v>83</v>
      </c>
      <c r="F82" s="6" t="s">
        <v>84</v>
      </c>
    </row>
    <row r="83" spans="1:6" s="31" customFormat="1">
      <c r="B83" s="32"/>
      <c r="C83" s="32"/>
      <c r="D83" s="33"/>
      <c r="E83" s="32"/>
      <c r="F83" s="32"/>
    </row>
    <row r="84" spans="1:6" s="31" customFormat="1" ht="15" customHeight="1">
      <c r="A84" s="31" t="s">
        <v>99</v>
      </c>
      <c r="B84" s="32"/>
      <c r="C84" s="32" t="s">
        <v>5</v>
      </c>
      <c r="D84" s="33"/>
      <c r="E84" s="32">
        <f>95*2</f>
        <v>190</v>
      </c>
      <c r="F84" s="32">
        <v>290</v>
      </c>
    </row>
    <row r="85" spans="1:6" s="31" customFormat="1" ht="15" customHeight="1">
      <c r="A85" s="31" t="s">
        <v>112</v>
      </c>
      <c r="B85" s="32"/>
      <c r="C85" s="32" t="s">
        <v>44</v>
      </c>
      <c r="D85" s="33"/>
      <c r="E85" s="32">
        <f>155*2</f>
        <v>310</v>
      </c>
      <c r="F85" s="32">
        <v>1060</v>
      </c>
    </row>
    <row r="86" spans="1:6" s="31" customFormat="1" ht="15" customHeight="1">
      <c r="A86" s="31" t="s">
        <v>123</v>
      </c>
      <c r="B86" s="32"/>
      <c r="C86" s="32" t="s">
        <v>46</v>
      </c>
      <c r="D86" s="33"/>
      <c r="E86" s="32">
        <v>70</v>
      </c>
      <c r="F86" s="32">
        <v>110</v>
      </c>
    </row>
    <row r="87" spans="1:6" s="31" customFormat="1" ht="15" customHeight="1">
      <c r="A87" s="31" t="s">
        <v>47</v>
      </c>
      <c r="B87" s="32"/>
      <c r="C87" s="32" t="s">
        <v>9</v>
      </c>
      <c r="D87" s="33"/>
      <c r="E87" s="32">
        <f>95*2</f>
        <v>190</v>
      </c>
      <c r="F87" s="32">
        <v>730</v>
      </c>
    </row>
    <row r="88" spans="1:6" s="31" customFormat="1" ht="15" customHeight="1">
      <c r="A88" s="31" t="s">
        <v>48</v>
      </c>
      <c r="B88" s="32"/>
      <c r="C88" s="32" t="s">
        <v>49</v>
      </c>
      <c r="D88" s="33"/>
      <c r="E88" s="32">
        <v>600</v>
      </c>
      <c r="F88" s="32">
        <v>2240</v>
      </c>
    </row>
    <row r="89" spans="1:6" s="31" customFormat="1" ht="15" customHeight="1">
      <c r="A89" s="31" t="s">
        <v>50</v>
      </c>
      <c r="B89" s="32"/>
      <c r="C89" s="32" t="s">
        <v>51</v>
      </c>
      <c r="D89" s="33"/>
      <c r="E89" s="32">
        <v>70</v>
      </c>
      <c r="F89" s="32">
        <v>210</v>
      </c>
    </row>
    <row r="90" spans="1:6" s="31" customFormat="1" ht="15" customHeight="1">
      <c r="A90" s="31" t="s">
        <v>52</v>
      </c>
      <c r="B90" s="32"/>
      <c r="C90" s="32" t="s">
        <v>53</v>
      </c>
      <c r="D90" s="33"/>
      <c r="E90" s="32">
        <v>160</v>
      </c>
      <c r="F90" s="32">
        <v>200</v>
      </c>
    </row>
    <row r="91" spans="1:6" s="31" customFormat="1" ht="15" customHeight="1">
      <c r="A91" s="31" t="s">
        <v>118</v>
      </c>
      <c r="B91" s="32"/>
      <c r="C91" s="32" t="s">
        <v>55</v>
      </c>
      <c r="D91" s="33"/>
      <c r="E91" s="32">
        <v>210</v>
      </c>
      <c r="F91" s="32">
        <v>220</v>
      </c>
    </row>
    <row r="92" spans="1:6" s="31" customFormat="1" ht="15" customHeight="1">
      <c r="A92" s="31" t="s">
        <v>56</v>
      </c>
      <c r="B92" s="32"/>
      <c r="C92" s="32" t="s">
        <v>57</v>
      </c>
      <c r="D92" s="33"/>
      <c r="E92" s="32">
        <f>255*2</f>
        <v>510</v>
      </c>
      <c r="F92" s="32">
        <v>540</v>
      </c>
    </row>
    <row r="93" spans="1:6" s="31" customFormat="1" ht="15" customHeight="1">
      <c r="A93" s="31" t="s">
        <v>105</v>
      </c>
      <c r="B93" s="32"/>
      <c r="C93" s="32" t="s">
        <v>59</v>
      </c>
      <c r="D93" s="33"/>
      <c r="E93" s="32">
        <v>250</v>
      </c>
      <c r="F93" s="32">
        <v>1650</v>
      </c>
    </row>
    <row r="94" spans="1:6" s="31" customFormat="1" ht="15" customHeight="1">
      <c r="A94" s="31" t="s">
        <v>60</v>
      </c>
      <c r="B94" s="32"/>
      <c r="C94" s="32" t="s">
        <v>61</v>
      </c>
      <c r="D94" s="33"/>
      <c r="E94" s="32">
        <v>640</v>
      </c>
      <c r="F94" s="32">
        <v>760</v>
      </c>
    </row>
    <row r="95" spans="1:6" s="31" customFormat="1" ht="15" customHeight="1">
      <c r="A95" s="31" t="s">
        <v>62</v>
      </c>
      <c r="B95" s="32"/>
      <c r="C95" s="32" t="s">
        <v>63</v>
      </c>
      <c r="D95" s="33"/>
      <c r="E95" s="32">
        <v>140</v>
      </c>
      <c r="F95" s="32">
        <f>130+130</f>
        <v>260</v>
      </c>
    </row>
    <row r="96" spans="1:6" s="31" customFormat="1" ht="15" customHeight="1">
      <c r="A96" s="31" t="s">
        <v>106</v>
      </c>
      <c r="B96" s="32"/>
      <c r="C96" s="32" t="s">
        <v>64</v>
      </c>
      <c r="D96" s="33"/>
      <c r="E96" s="32">
        <v>80</v>
      </c>
      <c r="F96" s="32">
        <v>1140</v>
      </c>
    </row>
    <row r="97" spans="1:6" s="31" customFormat="1" ht="15" customHeight="1">
      <c r="A97" s="31" t="s">
        <v>65</v>
      </c>
      <c r="B97" s="32"/>
      <c r="C97" s="32" t="s">
        <v>66</v>
      </c>
      <c r="D97" s="33"/>
      <c r="E97" s="32">
        <f>190*2</f>
        <v>380</v>
      </c>
      <c r="F97" s="32">
        <v>1340</v>
      </c>
    </row>
    <row r="98" spans="1:6" s="31" customFormat="1" ht="15" customHeight="1">
      <c r="A98" s="31" t="s">
        <v>67</v>
      </c>
      <c r="B98" s="32"/>
      <c r="C98" s="32" t="s">
        <v>68</v>
      </c>
      <c r="D98" s="33"/>
      <c r="E98" s="32">
        <f>220</f>
        <v>220</v>
      </c>
      <c r="F98" s="32">
        <v>1020</v>
      </c>
    </row>
    <row r="99" spans="1:6" s="31" customFormat="1" ht="15" customHeight="1">
      <c r="A99" s="31" t="s">
        <v>113</v>
      </c>
      <c r="B99" s="32"/>
      <c r="C99" s="32" t="s">
        <v>70</v>
      </c>
      <c r="D99" s="33"/>
      <c r="E99" s="32">
        <v>400</v>
      </c>
      <c r="F99" s="32">
        <v>960</v>
      </c>
    </row>
    <row r="100" spans="1:6" s="31" customFormat="1" ht="15" customHeight="1">
      <c r="A100" s="31" t="s">
        <v>114</v>
      </c>
      <c r="B100" s="32"/>
      <c r="C100" s="32" t="s">
        <v>72</v>
      </c>
      <c r="D100" s="33"/>
      <c r="E100" s="32">
        <f>375*2</f>
        <v>750</v>
      </c>
      <c r="F100" s="32">
        <v>3160</v>
      </c>
    </row>
    <row r="101" spans="1:6" s="31" customFormat="1" ht="15" customHeight="1">
      <c r="A101" s="31" t="s">
        <v>107</v>
      </c>
      <c r="B101" s="32"/>
      <c r="C101" s="32" t="s">
        <v>23</v>
      </c>
      <c r="D101" s="33"/>
      <c r="E101" s="32">
        <v>280</v>
      </c>
      <c r="F101" s="32">
        <v>660</v>
      </c>
    </row>
    <row r="102" spans="1:6" s="31" customFormat="1" ht="15" customHeight="1">
      <c r="A102" s="31" t="s">
        <v>74</v>
      </c>
      <c r="B102" s="32"/>
      <c r="C102" s="32" t="s">
        <v>75</v>
      </c>
      <c r="D102" s="33"/>
      <c r="E102" s="32">
        <f>155*2</f>
        <v>310</v>
      </c>
      <c r="F102" s="32">
        <v>1970</v>
      </c>
    </row>
    <row r="103" spans="1:6" s="31" customFormat="1" ht="15" customHeight="1">
      <c r="A103" s="31" t="s">
        <v>115</v>
      </c>
      <c r="B103" s="32"/>
      <c r="C103" s="32" t="s">
        <v>25</v>
      </c>
      <c r="D103" s="33"/>
      <c r="E103" s="32">
        <v>430</v>
      </c>
      <c r="F103" s="32">
        <v>520</v>
      </c>
    </row>
    <row r="104" spans="1:6" s="31" customFormat="1" ht="15" customHeight="1">
      <c r="A104" s="31" t="s">
        <v>77</v>
      </c>
      <c r="B104" s="32"/>
      <c r="C104" s="32" t="s">
        <v>78</v>
      </c>
      <c r="D104" s="33"/>
      <c r="E104" s="32">
        <v>50</v>
      </c>
      <c r="F104" s="32">
        <v>90</v>
      </c>
    </row>
    <row r="105" spans="1:6" s="31" customFormat="1" ht="15" customHeight="1">
      <c r="A105" s="31" t="s">
        <v>130</v>
      </c>
      <c r="B105" s="32"/>
      <c r="C105" s="32" t="s">
        <v>80</v>
      </c>
      <c r="D105" s="33"/>
      <c r="E105" s="32">
        <v>50</v>
      </c>
      <c r="F105" s="32">
        <v>260</v>
      </c>
    </row>
    <row r="106" spans="1:6" s="31" customFormat="1" ht="15" customHeight="1">
      <c r="A106" s="31" t="s">
        <v>28</v>
      </c>
      <c r="B106" s="32"/>
      <c r="C106" s="32" t="s">
        <v>28</v>
      </c>
      <c r="D106" s="33"/>
      <c r="E106" s="32">
        <f>190*2</f>
        <v>380</v>
      </c>
      <c r="F106" s="32">
        <v>950</v>
      </c>
    </row>
    <row r="107" spans="1:6" s="31" customFormat="1" ht="15" customHeight="1">
      <c r="A107" s="31" t="s">
        <v>8</v>
      </c>
      <c r="B107" s="32"/>
      <c r="C107" s="32" t="s">
        <v>8</v>
      </c>
      <c r="D107" s="33"/>
      <c r="E107" s="32">
        <f>950*2</f>
        <v>1900</v>
      </c>
      <c r="F107" s="32">
        <v>19560</v>
      </c>
    </row>
    <row r="108" spans="1:6" s="31" customFormat="1" ht="13.5" thickBot="1">
      <c r="B108" s="32"/>
      <c r="C108" s="32"/>
      <c r="D108" s="33"/>
      <c r="E108" s="32"/>
      <c r="F108" s="32"/>
    </row>
    <row r="109" spans="1:6" s="31" customFormat="1" ht="13.5" thickBot="1">
      <c r="B109" s="32"/>
      <c r="C109" s="34" t="s">
        <v>29</v>
      </c>
      <c r="D109" s="33"/>
      <c r="E109" s="35">
        <f>SUM(E84:E108)</f>
        <v>8570</v>
      </c>
      <c r="F109" s="35">
        <f>SUM(F84:F108)</f>
        <v>39900</v>
      </c>
    </row>
    <row r="110" spans="1:6" s="31" customFormat="1">
      <c r="B110" s="32"/>
      <c r="C110" s="32"/>
      <c r="D110" s="33"/>
      <c r="E110" s="32"/>
      <c r="F110" s="32"/>
    </row>
    <row r="111" spans="1:6" s="31" customFormat="1">
      <c r="A111" s="31" t="s">
        <v>85</v>
      </c>
      <c r="B111" s="32"/>
      <c r="C111" s="32"/>
      <c r="D111" s="33"/>
      <c r="E111" s="32"/>
      <c r="F111" s="32"/>
    </row>
    <row r="112" spans="1:6" s="31" customFormat="1">
      <c r="A112" s="31" t="s">
        <v>140</v>
      </c>
      <c r="B112" s="32"/>
      <c r="C112" s="32"/>
      <c r="D112" s="33"/>
      <c r="E112" s="32"/>
      <c r="F112" s="32"/>
    </row>
    <row r="113" spans="1:6" s="31" customFormat="1" ht="13.5" thickBot="1">
      <c r="B113" s="32"/>
      <c r="C113" s="32"/>
      <c r="D113" s="33"/>
      <c r="E113" s="32"/>
      <c r="F113" s="32"/>
    </row>
    <row r="114" spans="1:6" s="31" customFormat="1" ht="13.5" thickBot="1">
      <c r="A114" s="38" t="s">
        <v>39</v>
      </c>
      <c r="B114" s="39" t="s">
        <v>89</v>
      </c>
      <c r="C114" s="40" t="s">
        <v>109</v>
      </c>
      <c r="D114" s="39" t="s">
        <v>121</v>
      </c>
      <c r="E114" s="41" t="s">
        <v>145</v>
      </c>
      <c r="F114" s="41" t="s">
        <v>146</v>
      </c>
    </row>
    <row r="115" spans="1:6" s="31" customFormat="1">
      <c r="B115" s="32"/>
      <c r="C115" s="33"/>
      <c r="D115" s="32"/>
      <c r="E115" s="32"/>
      <c r="F115" s="32"/>
    </row>
    <row r="116" spans="1:6" ht="15" customHeight="1">
      <c r="A116" s="32" t="s">
        <v>5</v>
      </c>
      <c r="B116" s="42">
        <v>0</v>
      </c>
      <c r="C116" s="42">
        <v>0</v>
      </c>
      <c r="D116" s="43">
        <v>0</v>
      </c>
      <c r="E116" s="43">
        <v>40</v>
      </c>
      <c r="F116" s="43">
        <v>190</v>
      </c>
    </row>
    <row r="117" spans="1:6" ht="15" customHeight="1">
      <c r="A117" s="32" t="s">
        <v>44</v>
      </c>
      <c r="B117" s="43">
        <v>20</v>
      </c>
      <c r="C117" s="42">
        <v>90</v>
      </c>
      <c r="D117" s="43">
        <v>0</v>
      </c>
      <c r="E117" s="43">
        <v>0</v>
      </c>
      <c r="F117" s="43">
        <v>70</v>
      </c>
    </row>
    <row r="118" spans="1:6" ht="15" customHeight="1">
      <c r="A118" s="32" t="s">
        <v>46</v>
      </c>
      <c r="B118" s="43">
        <v>0</v>
      </c>
      <c r="C118" s="42">
        <v>0</v>
      </c>
      <c r="D118" s="43">
        <v>30</v>
      </c>
      <c r="E118" s="43">
        <v>10</v>
      </c>
      <c r="F118" s="43">
        <v>0</v>
      </c>
    </row>
    <row r="119" spans="1:6" ht="15" customHeight="1">
      <c r="A119" s="32" t="s">
        <v>9</v>
      </c>
      <c r="B119" s="43">
        <v>0</v>
      </c>
      <c r="C119" s="42">
        <v>0</v>
      </c>
      <c r="D119" s="43">
        <v>10</v>
      </c>
      <c r="E119" s="43">
        <v>90</v>
      </c>
      <c r="F119" s="43">
        <v>0</v>
      </c>
    </row>
    <row r="120" spans="1:6" ht="15" customHeight="1">
      <c r="A120" s="32" t="s">
        <v>49</v>
      </c>
      <c r="B120" s="43">
        <v>20</v>
      </c>
      <c r="C120" s="42">
        <v>30</v>
      </c>
      <c r="D120" s="43">
        <v>60</v>
      </c>
      <c r="E120" s="43">
        <v>120</v>
      </c>
      <c r="F120" s="43">
        <v>30</v>
      </c>
    </row>
    <row r="121" spans="1:6" ht="15" customHeight="1">
      <c r="A121" s="32" t="s">
        <v>51</v>
      </c>
      <c r="B121" s="43">
        <v>0</v>
      </c>
      <c r="C121" s="42">
        <v>0</v>
      </c>
      <c r="D121" s="43">
        <v>0</v>
      </c>
      <c r="E121" s="43">
        <v>20</v>
      </c>
      <c r="F121" s="43">
        <v>10</v>
      </c>
    </row>
    <row r="122" spans="1:6" ht="15" customHeight="1">
      <c r="A122" s="32" t="s">
        <v>53</v>
      </c>
      <c r="B122" s="43">
        <v>0</v>
      </c>
      <c r="C122" s="42">
        <v>0</v>
      </c>
      <c r="D122" s="43">
        <v>0</v>
      </c>
      <c r="E122" s="43">
        <v>0</v>
      </c>
      <c r="F122" s="43">
        <v>60</v>
      </c>
    </row>
    <row r="123" spans="1:6" ht="15" customHeight="1">
      <c r="A123" s="32" t="s">
        <v>55</v>
      </c>
      <c r="B123" s="43">
        <v>0</v>
      </c>
      <c r="C123" s="42">
        <v>0</v>
      </c>
      <c r="D123" s="43">
        <v>0</v>
      </c>
      <c r="E123" s="43">
        <v>0</v>
      </c>
      <c r="F123" s="43">
        <v>30</v>
      </c>
    </row>
    <row r="124" spans="1:6" ht="15" customHeight="1">
      <c r="A124" s="32" t="s">
        <v>57</v>
      </c>
      <c r="B124" s="43">
        <v>0</v>
      </c>
      <c r="C124" s="42">
        <v>0</v>
      </c>
      <c r="D124" s="43">
        <v>30</v>
      </c>
      <c r="E124" s="43">
        <v>90</v>
      </c>
      <c r="F124" s="43">
        <v>30</v>
      </c>
    </row>
    <row r="125" spans="1:6" ht="15" customHeight="1">
      <c r="A125" s="32" t="s">
        <v>59</v>
      </c>
      <c r="B125" s="43">
        <v>0</v>
      </c>
      <c r="C125" s="42">
        <v>0</v>
      </c>
      <c r="D125" s="43">
        <v>0</v>
      </c>
      <c r="E125" s="43">
        <v>0</v>
      </c>
      <c r="F125" s="43">
        <v>0</v>
      </c>
    </row>
    <row r="126" spans="1:6" ht="15" customHeight="1">
      <c r="A126" s="32" t="s">
        <v>61</v>
      </c>
      <c r="B126" s="43">
        <v>30</v>
      </c>
      <c r="C126" s="42">
        <v>40</v>
      </c>
      <c r="D126" s="43">
        <v>50</v>
      </c>
      <c r="E126" s="43">
        <v>110</v>
      </c>
      <c r="F126" s="43">
        <v>50</v>
      </c>
    </row>
    <row r="127" spans="1:6" ht="15" customHeight="1">
      <c r="A127" s="32" t="s">
        <v>63</v>
      </c>
      <c r="B127" s="43">
        <v>0</v>
      </c>
      <c r="C127" s="42">
        <v>0</v>
      </c>
      <c r="D127" s="43">
        <v>0</v>
      </c>
      <c r="E127" s="43">
        <v>0</v>
      </c>
      <c r="F127" s="43">
        <v>0</v>
      </c>
    </row>
    <row r="128" spans="1:6" ht="15" customHeight="1">
      <c r="A128" s="32" t="s">
        <v>64</v>
      </c>
      <c r="B128" s="43">
        <v>0</v>
      </c>
      <c r="C128" s="42">
        <v>0</v>
      </c>
      <c r="D128" s="43">
        <v>0</v>
      </c>
      <c r="E128" s="43">
        <v>0</v>
      </c>
      <c r="F128" s="43">
        <v>0</v>
      </c>
    </row>
    <row r="129" spans="1:6" ht="15" customHeight="1">
      <c r="A129" s="32" t="s">
        <v>66</v>
      </c>
      <c r="B129" s="43">
        <v>0</v>
      </c>
      <c r="C129" s="42">
        <v>0</v>
      </c>
      <c r="D129" s="43">
        <v>20</v>
      </c>
      <c r="E129" s="43">
        <v>30</v>
      </c>
      <c r="F129" s="43">
        <v>0</v>
      </c>
    </row>
    <row r="130" spans="1:6" ht="15" customHeight="1">
      <c r="A130" s="32" t="s">
        <v>68</v>
      </c>
      <c r="B130" s="43">
        <v>0</v>
      </c>
      <c r="C130" s="42">
        <v>10</v>
      </c>
      <c r="D130" s="43">
        <v>30</v>
      </c>
      <c r="E130" s="43">
        <v>30</v>
      </c>
      <c r="F130" s="43">
        <v>10</v>
      </c>
    </row>
    <row r="131" spans="1:6" ht="15" customHeight="1">
      <c r="A131" s="32" t="s">
        <v>70</v>
      </c>
      <c r="B131" s="43">
        <v>0</v>
      </c>
      <c r="C131" s="42">
        <v>10</v>
      </c>
      <c r="D131" s="43">
        <v>40</v>
      </c>
      <c r="E131" s="43">
        <v>90</v>
      </c>
      <c r="F131" s="43">
        <v>20</v>
      </c>
    </row>
    <row r="132" spans="1:6" ht="15" customHeight="1">
      <c r="A132" s="32" t="s">
        <v>72</v>
      </c>
      <c r="B132" s="43">
        <v>120</v>
      </c>
      <c r="C132" s="42">
        <v>190</v>
      </c>
      <c r="D132" s="43">
        <v>190</v>
      </c>
      <c r="E132" s="43">
        <v>480</v>
      </c>
      <c r="F132" s="43">
        <v>150</v>
      </c>
    </row>
    <row r="133" spans="1:6" ht="15" customHeight="1">
      <c r="A133" s="32" t="s">
        <v>23</v>
      </c>
      <c r="B133" s="43">
        <v>0</v>
      </c>
      <c r="C133" s="42">
        <v>0</v>
      </c>
      <c r="D133" s="43">
        <v>0</v>
      </c>
      <c r="E133" s="43">
        <v>20</v>
      </c>
      <c r="F133" s="43">
        <v>40</v>
      </c>
    </row>
    <row r="134" spans="1:6" ht="15" customHeight="1">
      <c r="A134" s="32" t="s">
        <v>75</v>
      </c>
      <c r="B134" s="43">
        <v>0</v>
      </c>
      <c r="C134" s="42">
        <v>0</v>
      </c>
      <c r="D134" s="43">
        <v>50</v>
      </c>
      <c r="E134" s="43">
        <v>130</v>
      </c>
      <c r="F134" s="43">
        <v>10</v>
      </c>
    </row>
    <row r="135" spans="1:6" ht="15" customHeight="1">
      <c r="A135" s="32" t="s">
        <v>25</v>
      </c>
      <c r="B135" s="43">
        <v>0</v>
      </c>
      <c r="C135" s="42">
        <v>0</v>
      </c>
      <c r="D135" s="43">
        <v>0</v>
      </c>
      <c r="E135" s="43">
        <v>0</v>
      </c>
      <c r="F135" s="43">
        <v>140</v>
      </c>
    </row>
    <row r="136" spans="1:6" ht="15" customHeight="1">
      <c r="A136" s="32" t="s">
        <v>78</v>
      </c>
      <c r="B136" s="43">
        <v>0</v>
      </c>
      <c r="C136" s="42">
        <v>0</v>
      </c>
      <c r="D136" s="43">
        <v>0</v>
      </c>
      <c r="E136" s="43">
        <v>0</v>
      </c>
      <c r="F136" s="43">
        <v>140</v>
      </c>
    </row>
    <row r="137" spans="1:6" ht="15" customHeight="1">
      <c r="A137" s="32" t="s">
        <v>80</v>
      </c>
      <c r="B137" s="43">
        <v>0</v>
      </c>
      <c r="C137" s="42">
        <v>20</v>
      </c>
      <c r="D137" s="43">
        <v>30</v>
      </c>
      <c r="E137" s="43">
        <v>70</v>
      </c>
      <c r="F137" s="43">
        <v>0</v>
      </c>
    </row>
    <row r="138" spans="1:6" ht="15" customHeight="1">
      <c r="A138" s="31" t="s">
        <v>28</v>
      </c>
      <c r="B138" s="43">
        <v>0</v>
      </c>
      <c r="C138" s="42">
        <v>0</v>
      </c>
      <c r="D138" s="43">
        <v>20</v>
      </c>
      <c r="E138" s="43">
        <v>100</v>
      </c>
      <c r="F138" s="43">
        <v>40</v>
      </c>
    </row>
    <row r="139" spans="1:6" s="31" customFormat="1" ht="15" customHeight="1">
      <c r="A139" s="31" t="s">
        <v>8</v>
      </c>
      <c r="B139" s="43">
        <v>160</v>
      </c>
      <c r="C139" s="42">
        <v>230</v>
      </c>
      <c r="D139" s="43">
        <v>3820</v>
      </c>
      <c r="E139" s="43">
        <v>6610</v>
      </c>
      <c r="F139" s="43">
        <v>540</v>
      </c>
    </row>
    <row r="140" spans="1:6" s="31" customFormat="1" ht="13.5" thickBot="1">
      <c r="B140" s="32"/>
      <c r="C140" s="33"/>
      <c r="D140" s="32"/>
      <c r="E140" s="32"/>
      <c r="F140" s="32"/>
    </row>
    <row r="141" spans="1:6" s="31" customFormat="1" ht="13.5" thickBot="1">
      <c r="A141" s="36" t="s">
        <v>29</v>
      </c>
      <c r="B141" s="35">
        <f>SUM(B116:B140)</f>
        <v>350</v>
      </c>
      <c r="C141" s="35">
        <f>SUM(C116:C140)</f>
        <v>620</v>
      </c>
      <c r="D141" s="35">
        <f>SUM(D116:D140)</f>
        <v>4380</v>
      </c>
      <c r="E141" s="35">
        <f>SUM(E116:E140)</f>
        <v>8040</v>
      </c>
      <c r="F141" s="35">
        <f>SUM(F116:F140)</f>
        <v>1560</v>
      </c>
    </row>
    <row r="142" spans="1:6" s="31" customFormat="1">
      <c r="A142" s="36"/>
      <c r="B142" s="37"/>
      <c r="C142" s="37"/>
      <c r="D142" s="37"/>
      <c r="E142" s="37"/>
      <c r="F142" s="37"/>
    </row>
    <row r="143" spans="1:6" s="31" customFormat="1">
      <c r="A143" s="36"/>
      <c r="B143" s="37"/>
      <c r="C143" s="37"/>
      <c r="D143" s="37"/>
      <c r="E143" s="37"/>
      <c r="F143" s="37"/>
    </row>
    <row r="144" spans="1:6" s="31" customFormat="1">
      <c r="B144" s="32"/>
      <c r="C144" s="32"/>
      <c r="D144" s="33"/>
      <c r="E144" s="32"/>
      <c r="F144" s="32"/>
    </row>
    <row r="145" spans="1:6" s="31" customFormat="1">
      <c r="A145" s="31" t="s">
        <v>91</v>
      </c>
      <c r="B145" s="32"/>
      <c r="C145" s="32"/>
      <c r="D145" s="33"/>
      <c r="E145" s="32"/>
      <c r="F145" s="32"/>
    </row>
    <row r="146" spans="1:6" s="31" customFormat="1">
      <c r="A146" s="31" t="s">
        <v>92</v>
      </c>
      <c r="B146" s="32"/>
      <c r="C146" s="32"/>
      <c r="D146" s="33"/>
      <c r="E146" s="32"/>
      <c r="F146" s="32"/>
    </row>
    <row r="147" spans="1:6" s="31" customFormat="1">
      <c r="A147" s="31" t="s">
        <v>93</v>
      </c>
      <c r="B147" s="32"/>
      <c r="C147" s="32"/>
      <c r="D147" s="33"/>
      <c r="E147" s="32"/>
      <c r="F147" s="32"/>
    </row>
    <row r="148" spans="1:6" s="31" customFormat="1">
      <c r="B148" s="32"/>
      <c r="C148" s="32"/>
      <c r="D148" s="33"/>
      <c r="E148" s="32"/>
      <c r="F148" s="32"/>
    </row>
    <row r="149" spans="1:6" s="31" customFormat="1">
      <c r="A149" s="31" t="s">
        <v>94</v>
      </c>
      <c r="B149" s="32"/>
      <c r="C149" s="32"/>
      <c r="D149" s="33"/>
      <c r="E149" s="32"/>
      <c r="F149" s="32"/>
    </row>
    <row r="150" spans="1:6" s="31" customFormat="1">
      <c r="B150" s="32"/>
      <c r="C150" s="32"/>
      <c r="D150" s="33"/>
      <c r="E150" s="32"/>
      <c r="F150" s="32"/>
    </row>
    <row r="151" spans="1:6" s="31" customFormat="1">
      <c r="A151" s="31" t="s">
        <v>141</v>
      </c>
      <c r="B151" s="32"/>
      <c r="C151" s="32"/>
      <c r="D151" s="33"/>
      <c r="E151" s="32"/>
      <c r="F151" s="32"/>
    </row>
    <row r="152" spans="1:6" s="31" customFormat="1">
      <c r="A152" s="31" t="s">
        <v>96</v>
      </c>
      <c r="B152" s="32"/>
      <c r="C152" s="32"/>
      <c r="D152" s="33"/>
      <c r="E152" s="32"/>
      <c r="F152" s="32"/>
    </row>
    <row r="153" spans="1:6" s="31" customFormat="1">
      <c r="B153" s="32"/>
      <c r="C153" s="32"/>
      <c r="D153" s="33"/>
      <c r="E153" s="32"/>
      <c r="F153" s="32"/>
    </row>
    <row r="154" spans="1:6" s="31" customFormat="1">
      <c r="A154" s="31" t="s">
        <v>143</v>
      </c>
      <c r="B154" s="32"/>
      <c r="C154" s="32"/>
      <c r="D154" s="33"/>
      <c r="E154" s="32"/>
      <c r="F154" s="32"/>
    </row>
    <row r="155" spans="1:6" s="31" customFormat="1">
      <c r="A155" s="31" t="s">
        <v>97</v>
      </c>
      <c r="B155" s="32"/>
      <c r="C155" s="32"/>
      <c r="D155" s="33"/>
      <c r="E155" s="32"/>
      <c r="F155" s="32"/>
    </row>
    <row r="156" spans="1:6" s="31" customFormat="1">
      <c r="B156" s="32"/>
      <c r="C156" s="32"/>
      <c r="D156" s="33"/>
      <c r="E156" s="32"/>
      <c r="F156" s="32"/>
    </row>
    <row r="157" spans="1:6" s="31" customFormat="1">
      <c r="B157" s="31" t="s">
        <v>99</v>
      </c>
      <c r="C157" s="32" t="s">
        <v>5</v>
      </c>
      <c r="D157" s="33"/>
      <c r="E157" s="32"/>
      <c r="F157" s="32"/>
    </row>
    <row r="158" spans="1:6" s="31" customFormat="1">
      <c r="B158" s="31" t="s">
        <v>134</v>
      </c>
      <c r="C158" s="32" t="s">
        <v>44</v>
      </c>
      <c r="D158" s="33"/>
      <c r="E158" s="32"/>
      <c r="F158" s="32"/>
    </row>
    <row r="159" spans="1:6" s="31" customFormat="1">
      <c r="B159" s="31" t="s">
        <v>135</v>
      </c>
      <c r="C159" s="32" t="s">
        <v>46</v>
      </c>
      <c r="D159" s="33"/>
      <c r="E159" s="32"/>
      <c r="F159" s="32"/>
    </row>
    <row r="160" spans="1:6" s="31" customFormat="1">
      <c r="B160" s="31" t="s">
        <v>47</v>
      </c>
      <c r="C160" s="32" t="s">
        <v>9</v>
      </c>
      <c r="D160" s="33"/>
      <c r="E160" s="32"/>
      <c r="F160" s="32"/>
    </row>
    <row r="161" spans="2:6" s="31" customFormat="1">
      <c r="B161" s="31" t="s">
        <v>48</v>
      </c>
      <c r="C161" s="32" t="s">
        <v>49</v>
      </c>
      <c r="D161" s="33"/>
      <c r="E161" s="32"/>
      <c r="F161" s="32"/>
    </row>
    <row r="162" spans="2:6" s="31" customFormat="1">
      <c r="B162" s="31" t="s">
        <v>50</v>
      </c>
      <c r="C162" s="32" t="s">
        <v>51</v>
      </c>
      <c r="D162" s="33"/>
      <c r="E162" s="32"/>
      <c r="F162" s="32"/>
    </row>
    <row r="163" spans="2:6" s="31" customFormat="1">
      <c r="B163" s="31" t="s">
        <v>52</v>
      </c>
      <c r="C163" s="32" t="s">
        <v>53</v>
      </c>
      <c r="D163" s="33"/>
      <c r="E163" s="32"/>
      <c r="F163" s="32"/>
    </row>
    <row r="164" spans="2:6" s="31" customFormat="1">
      <c r="B164" s="31" t="s">
        <v>118</v>
      </c>
      <c r="C164" s="32" t="s">
        <v>55</v>
      </c>
      <c r="D164" s="33"/>
      <c r="E164" s="32"/>
      <c r="F164" s="32"/>
    </row>
    <row r="165" spans="2:6" s="31" customFormat="1">
      <c r="B165" s="31" t="s">
        <v>56</v>
      </c>
      <c r="C165" s="32" t="s">
        <v>57</v>
      </c>
      <c r="D165" s="33"/>
      <c r="E165" s="32"/>
      <c r="F165" s="32"/>
    </row>
    <row r="166" spans="2:6" s="31" customFormat="1">
      <c r="B166" s="31" t="s">
        <v>105</v>
      </c>
      <c r="C166" s="32" t="s">
        <v>59</v>
      </c>
      <c r="D166" s="33"/>
      <c r="E166" s="32"/>
      <c r="F166" s="32"/>
    </row>
    <row r="167" spans="2:6" s="31" customFormat="1">
      <c r="B167" s="31" t="s">
        <v>60</v>
      </c>
      <c r="C167" s="32" t="s">
        <v>61</v>
      </c>
      <c r="D167" s="33"/>
      <c r="E167" s="32"/>
      <c r="F167" s="32"/>
    </row>
    <row r="168" spans="2:6" s="31" customFormat="1">
      <c r="B168" s="31" t="s">
        <v>144</v>
      </c>
      <c r="C168" s="32" t="s">
        <v>63</v>
      </c>
      <c r="D168" s="33"/>
      <c r="E168" s="32"/>
      <c r="F168" s="32"/>
    </row>
    <row r="169" spans="2:6" s="31" customFormat="1">
      <c r="B169" s="31" t="s">
        <v>106</v>
      </c>
      <c r="C169" s="32" t="s">
        <v>64</v>
      </c>
      <c r="D169" s="33"/>
      <c r="E169" s="32"/>
      <c r="F169" s="32"/>
    </row>
    <row r="170" spans="2:6" s="31" customFormat="1">
      <c r="B170" s="31" t="s">
        <v>65</v>
      </c>
      <c r="C170" s="32" t="s">
        <v>66</v>
      </c>
      <c r="D170" s="33"/>
      <c r="E170" s="32"/>
      <c r="F170" s="32"/>
    </row>
    <row r="171" spans="2:6" s="31" customFormat="1">
      <c r="B171" s="31" t="s">
        <v>67</v>
      </c>
      <c r="C171" s="32" t="s">
        <v>68</v>
      </c>
      <c r="D171" s="33"/>
      <c r="E171" s="32"/>
      <c r="F171" s="32"/>
    </row>
    <row r="172" spans="2:6" s="31" customFormat="1">
      <c r="B172" s="31" t="s">
        <v>113</v>
      </c>
      <c r="C172" s="32" t="s">
        <v>70</v>
      </c>
      <c r="D172" s="33"/>
      <c r="E172" s="32"/>
      <c r="F172" s="32"/>
    </row>
    <row r="173" spans="2:6" s="31" customFormat="1">
      <c r="B173" s="31" t="s">
        <v>114</v>
      </c>
      <c r="C173" s="32" t="s">
        <v>72</v>
      </c>
      <c r="D173" s="33"/>
      <c r="E173" s="32"/>
      <c r="F173" s="32"/>
    </row>
    <row r="174" spans="2:6" s="31" customFormat="1">
      <c r="B174" s="31" t="s">
        <v>107</v>
      </c>
      <c r="C174" s="32" t="s">
        <v>23</v>
      </c>
      <c r="D174" s="33"/>
      <c r="E174" s="32"/>
      <c r="F174" s="32"/>
    </row>
    <row r="175" spans="2:6" s="31" customFormat="1">
      <c r="B175" s="31" t="s">
        <v>74</v>
      </c>
      <c r="C175" s="32" t="s">
        <v>75</v>
      </c>
      <c r="D175" s="33"/>
      <c r="E175" s="32"/>
      <c r="F175" s="32"/>
    </row>
    <row r="176" spans="2:6" s="31" customFormat="1">
      <c r="B176" s="31" t="s">
        <v>115</v>
      </c>
      <c r="C176" s="32" t="s">
        <v>25</v>
      </c>
      <c r="D176" s="33"/>
      <c r="E176" s="32"/>
      <c r="F176" s="32"/>
    </row>
    <row r="177" spans="2:6" s="31" customFormat="1">
      <c r="B177" s="31" t="s">
        <v>77</v>
      </c>
      <c r="C177" s="32" t="s">
        <v>78</v>
      </c>
      <c r="D177" s="33"/>
      <c r="E177" s="32"/>
      <c r="F177" s="32"/>
    </row>
    <row r="178" spans="2:6" s="31" customFormat="1">
      <c r="B178" s="31" t="s">
        <v>130</v>
      </c>
      <c r="C178" s="32" t="s">
        <v>80</v>
      </c>
      <c r="D178" s="33"/>
      <c r="E178" s="32"/>
      <c r="F178" s="32"/>
    </row>
    <row r="179" spans="2:6" s="31" customFormat="1">
      <c r="B179" s="31" t="s">
        <v>28</v>
      </c>
      <c r="C179" s="32" t="s">
        <v>28</v>
      </c>
      <c r="D179" s="33"/>
      <c r="E179" s="32"/>
      <c r="F179" s="32"/>
    </row>
    <row r="180" spans="2:6" s="31" customFormat="1">
      <c r="B180" s="31" t="s">
        <v>8</v>
      </c>
      <c r="C180" s="32" t="s">
        <v>8</v>
      </c>
      <c r="D180" s="33"/>
      <c r="E180" s="32"/>
      <c r="F180" s="32"/>
    </row>
    <row r="181" spans="2:6" s="31" customFormat="1">
      <c r="B181" s="32"/>
      <c r="C181" s="32"/>
      <c r="D181" s="33"/>
      <c r="E181" s="32"/>
      <c r="F181" s="32"/>
    </row>
    <row r="182" spans="2:6" s="31" customFormat="1">
      <c r="B182" s="32" t="s">
        <v>100</v>
      </c>
      <c r="C182" s="32"/>
      <c r="D182" s="33"/>
      <c r="E182" s="32"/>
      <c r="F182" s="32"/>
    </row>
    <row r="183" spans="2:6" s="31" customFormat="1">
      <c r="B183" s="32" t="s">
        <v>101</v>
      </c>
      <c r="C183" s="32"/>
      <c r="D183" s="33"/>
      <c r="E183" s="32"/>
      <c r="F183" s="32"/>
    </row>
    <row r="184" spans="2:6" s="31" customFormat="1">
      <c r="B184" s="32"/>
      <c r="C184" s="32"/>
      <c r="D184" s="33"/>
      <c r="E184" s="32"/>
      <c r="F184" s="32"/>
    </row>
    <row r="185" spans="2:6" s="31" customFormat="1">
      <c r="B185" s="92" t="s">
        <v>31</v>
      </c>
      <c r="C185" s="92"/>
      <c r="D185" s="33"/>
      <c r="E185" s="32"/>
      <c r="F185" s="32"/>
    </row>
    <row r="186" spans="2:6" s="31" customFormat="1">
      <c r="B186" s="32"/>
      <c r="C186" s="32"/>
      <c r="D186" s="33"/>
      <c r="E186" s="32"/>
      <c r="F186" s="32"/>
    </row>
    <row r="187" spans="2:6" s="31" customFormat="1">
      <c r="B187" s="47" t="s">
        <v>136</v>
      </c>
      <c r="C187" s="32"/>
      <c r="D187" s="33"/>
      <c r="E187" s="32"/>
      <c r="F187" s="32"/>
    </row>
    <row r="188" spans="2:6" s="31" customFormat="1">
      <c r="B188" s="47" t="s">
        <v>142</v>
      </c>
      <c r="C188" s="32"/>
      <c r="D188" s="33"/>
      <c r="E188" s="32"/>
      <c r="F188" s="32"/>
    </row>
    <row r="189" spans="2:6" s="31" customFormat="1">
      <c r="B189" s="47" t="s">
        <v>138</v>
      </c>
      <c r="C189" s="32"/>
      <c r="D189" s="33"/>
      <c r="E189" s="32"/>
      <c r="F189" s="32"/>
    </row>
    <row r="190" spans="2:6" s="31" customFormat="1">
      <c r="B190" s="47" t="s">
        <v>103</v>
      </c>
      <c r="C190" s="32"/>
      <c r="D190" s="33"/>
      <c r="E190" s="32"/>
      <c r="F190" s="32"/>
    </row>
    <row r="191" spans="2:6" s="31" customFormat="1">
      <c r="B191" s="32"/>
      <c r="C191" s="32"/>
      <c r="D191" s="33"/>
      <c r="E191" s="32"/>
      <c r="F191" s="32"/>
    </row>
    <row r="192" spans="2:6" s="31" customFormat="1">
      <c r="B192" s="32"/>
      <c r="C192" s="32"/>
      <c r="D192" s="33"/>
      <c r="E192" s="32"/>
      <c r="F192" s="32"/>
    </row>
  </sheetData>
  <mergeCells count="1">
    <mergeCell ref="B185:C185"/>
  </mergeCells>
  <phoneticPr fontId="3" type="noConversion"/>
  <printOptions horizontalCentered="1"/>
  <pageMargins left="0.25" right="0.25" top="1" bottom="1" header="0.5" footer="0.5"/>
  <pageSetup orientation="portrait" r:id="rId1"/>
  <headerFooter alignWithMargins="0"/>
  <rowBreaks count="4" manualBreakCount="4">
    <brk id="41" max="16383" man="1"/>
    <brk id="81" max="16383" man="1"/>
    <brk id="110" max="16383" man="1"/>
    <brk id="14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2"/>
  <sheetViews>
    <sheetView workbookViewId="0">
      <selection activeCell="B117" sqref="B117"/>
    </sheetView>
  </sheetViews>
  <sheetFormatPr defaultRowHeight="12.75"/>
  <cols>
    <col min="1" max="1" width="23.28515625" customWidth="1"/>
    <col min="2" max="3" width="17" style="4" customWidth="1"/>
    <col min="4" max="4" width="17.85546875" style="7" customWidth="1"/>
    <col min="5" max="5" width="14.7109375" style="4" customWidth="1"/>
    <col min="6" max="6" width="13" style="4" customWidth="1"/>
    <col min="8" max="8" width="12.85546875" bestFit="1" customWidth="1"/>
  </cols>
  <sheetData>
    <row r="1" spans="1:10">
      <c r="A1" t="s">
        <v>0</v>
      </c>
      <c r="D1" s="14">
        <v>39716</v>
      </c>
    </row>
    <row r="2" spans="1:10">
      <c r="A2" t="s">
        <v>1</v>
      </c>
    </row>
    <row r="3" spans="1:10" ht="13.5" thickBot="1"/>
    <row r="4" spans="1:10" s="1" customFormat="1" ht="26.25" thickBot="1">
      <c r="B4" s="5" t="s">
        <v>2</v>
      </c>
      <c r="C4" s="5" t="s">
        <v>127</v>
      </c>
      <c r="D4" s="8" t="s">
        <v>4</v>
      </c>
      <c r="E4" s="6" t="s">
        <v>125</v>
      </c>
      <c r="F4" s="6" t="s">
        <v>81</v>
      </c>
      <c r="G4" s="2"/>
      <c r="H4" s="2"/>
      <c r="I4" s="2"/>
      <c r="J4" s="2"/>
    </row>
    <row r="5" spans="1:10">
      <c r="H5" s="31"/>
    </row>
    <row r="6" spans="1:10" ht="15" customHeight="1">
      <c r="A6" t="s">
        <v>5</v>
      </c>
      <c r="B6" s="4">
        <v>852749</v>
      </c>
      <c r="C6" s="4">
        <v>40079.29</v>
      </c>
      <c r="D6" s="33">
        <v>122</v>
      </c>
      <c r="E6" s="32">
        <f>SUM(D6*5)</f>
        <v>610</v>
      </c>
      <c r="F6" s="32">
        <f>SUM(D6*5)</f>
        <v>610</v>
      </c>
      <c r="H6" s="44"/>
    </row>
    <row r="7" spans="1:10" ht="15" customHeight="1">
      <c r="A7" t="s">
        <v>6</v>
      </c>
      <c r="B7" s="4">
        <v>14991285</v>
      </c>
      <c r="C7" s="4">
        <v>704591.13</v>
      </c>
      <c r="D7" s="33">
        <v>985</v>
      </c>
      <c r="E7" s="32">
        <f t="shared" ref="E7:E29" si="0">SUM(D7*5)</f>
        <v>4925</v>
      </c>
      <c r="F7" s="32">
        <f t="shared" ref="F7:F29" si="1">SUM(D7*5)</f>
        <v>4925</v>
      </c>
      <c r="H7" s="44"/>
    </row>
    <row r="8" spans="1:10" ht="15" customHeight="1">
      <c r="A8" t="s">
        <v>7</v>
      </c>
      <c r="B8" s="4">
        <v>2636270</v>
      </c>
      <c r="C8" s="4">
        <v>123904.91</v>
      </c>
      <c r="D8" s="33">
        <v>163</v>
      </c>
      <c r="E8" s="32">
        <f t="shared" si="0"/>
        <v>815</v>
      </c>
      <c r="F8" s="32">
        <f t="shared" si="1"/>
        <v>815</v>
      </c>
      <c r="H8" s="44"/>
    </row>
    <row r="9" spans="1:10" s="31" customFormat="1" ht="15" customHeight="1">
      <c r="A9" s="31" t="s">
        <v>8</v>
      </c>
      <c r="B9" s="32">
        <f>18720508+10584190+12652231+11802685+13060053+6795076+7268005+9006409+11196091</f>
        <v>101085248</v>
      </c>
      <c r="C9" s="32">
        <f>879864.07+497457.03+594655+554726.6+613822.78+319368.77+341596.46+423301.49+526216.55</f>
        <v>4751008.75</v>
      </c>
      <c r="D9" s="33">
        <f>788+349+688+919+1116+439+782+613+886</f>
        <v>6580</v>
      </c>
      <c r="E9" s="32">
        <f t="shared" si="0"/>
        <v>32900</v>
      </c>
      <c r="F9" s="32">
        <f t="shared" si="1"/>
        <v>32900</v>
      </c>
      <c r="H9" s="44"/>
    </row>
    <row r="10" spans="1:10" ht="15" customHeight="1">
      <c r="A10" t="s">
        <v>9</v>
      </c>
      <c r="B10" s="4">
        <v>2629108</v>
      </c>
      <c r="C10" s="4">
        <v>123568.24</v>
      </c>
      <c r="D10" s="33">
        <v>298</v>
      </c>
      <c r="E10" s="32">
        <f t="shared" si="0"/>
        <v>1490</v>
      </c>
      <c r="F10" s="32">
        <f t="shared" si="1"/>
        <v>1490</v>
      </c>
      <c r="H10" s="44"/>
    </row>
    <row r="11" spans="1:10" ht="15" customHeight="1">
      <c r="A11" t="s">
        <v>10</v>
      </c>
      <c r="B11" s="4">
        <v>51839136</v>
      </c>
      <c r="C11" s="4">
        <v>2436440.63</v>
      </c>
      <c r="D11" s="33">
        <v>2195</v>
      </c>
      <c r="E11" s="32">
        <f t="shared" si="0"/>
        <v>10975</v>
      </c>
      <c r="F11" s="32">
        <f t="shared" si="1"/>
        <v>10975</v>
      </c>
      <c r="H11" s="44"/>
    </row>
    <row r="12" spans="1:10" ht="15" customHeight="1">
      <c r="A12" t="s">
        <v>11</v>
      </c>
      <c r="B12" s="4">
        <v>6577324</v>
      </c>
      <c r="C12" s="4">
        <v>309134.92</v>
      </c>
      <c r="D12" s="33">
        <v>173</v>
      </c>
      <c r="E12" s="32">
        <f t="shared" si="0"/>
        <v>865</v>
      </c>
      <c r="F12" s="32">
        <f t="shared" si="1"/>
        <v>865</v>
      </c>
      <c r="H12" s="44"/>
    </row>
    <row r="13" spans="1:10" ht="15" customHeight="1">
      <c r="A13" t="s">
        <v>12</v>
      </c>
      <c r="B13" s="4">
        <v>6765762</v>
      </c>
      <c r="C13" s="4">
        <v>317991.03000000003</v>
      </c>
      <c r="D13" s="33">
        <v>393</v>
      </c>
      <c r="E13" s="32">
        <f t="shared" si="0"/>
        <v>1965</v>
      </c>
      <c r="F13" s="32">
        <f t="shared" si="1"/>
        <v>1965</v>
      </c>
      <c r="H13" s="44"/>
    </row>
    <row r="14" spans="1:10" ht="15" customHeight="1">
      <c r="A14" t="s">
        <v>13</v>
      </c>
      <c r="B14" s="4">
        <v>7265729</v>
      </c>
      <c r="C14" s="4">
        <v>341489.72</v>
      </c>
      <c r="D14" s="33">
        <v>404</v>
      </c>
      <c r="E14" s="32">
        <f t="shared" si="0"/>
        <v>2020</v>
      </c>
      <c r="F14" s="32">
        <f t="shared" si="1"/>
        <v>2020</v>
      </c>
      <c r="H14" s="44"/>
    </row>
    <row r="15" spans="1:10" ht="15" customHeight="1">
      <c r="A15" t="s">
        <v>14</v>
      </c>
      <c r="B15" s="4">
        <v>9214288</v>
      </c>
      <c r="C15" s="4">
        <v>433071.88</v>
      </c>
      <c r="D15" s="33">
        <v>862</v>
      </c>
      <c r="E15" s="32">
        <f t="shared" si="0"/>
        <v>4310</v>
      </c>
      <c r="F15" s="32">
        <f t="shared" si="1"/>
        <v>4310</v>
      </c>
      <c r="H15" s="44"/>
    </row>
    <row r="16" spans="1:10" ht="15" customHeight="1">
      <c r="A16" t="s">
        <v>15</v>
      </c>
      <c r="B16" s="4">
        <v>8586698</v>
      </c>
      <c r="C16" s="4">
        <v>403575.28</v>
      </c>
      <c r="D16" s="33">
        <v>845</v>
      </c>
      <c r="E16" s="32">
        <f t="shared" si="0"/>
        <v>4225</v>
      </c>
      <c r="F16" s="32">
        <f t="shared" si="1"/>
        <v>4225</v>
      </c>
      <c r="H16" s="44"/>
    </row>
    <row r="17" spans="1:8" ht="15" customHeight="1">
      <c r="A17" t="s">
        <v>16</v>
      </c>
      <c r="B17" s="4">
        <v>26149946</v>
      </c>
      <c r="C17" s="4">
        <v>1229048.1299999999</v>
      </c>
      <c r="D17" s="33">
        <v>1558</v>
      </c>
      <c r="E17" s="32">
        <f t="shared" si="0"/>
        <v>7790</v>
      </c>
      <c r="F17" s="32">
        <f t="shared" si="1"/>
        <v>7790</v>
      </c>
      <c r="H17" s="44"/>
    </row>
    <row r="18" spans="1:8" ht="15" customHeight="1">
      <c r="A18" t="s">
        <v>17</v>
      </c>
      <c r="B18" s="4">
        <v>6857808</v>
      </c>
      <c r="C18" s="4">
        <v>322317.90999999997</v>
      </c>
      <c r="D18" s="33">
        <v>196</v>
      </c>
      <c r="E18" s="32">
        <f t="shared" si="0"/>
        <v>980</v>
      </c>
      <c r="F18" s="32">
        <f t="shared" si="1"/>
        <v>980</v>
      </c>
      <c r="H18" s="44"/>
    </row>
    <row r="19" spans="1:8" ht="15" customHeight="1">
      <c r="A19" t="s">
        <v>18</v>
      </c>
      <c r="B19" s="4">
        <v>17895180</v>
      </c>
      <c r="C19" s="4">
        <v>841074.15</v>
      </c>
      <c r="D19" s="33">
        <v>861</v>
      </c>
      <c r="E19" s="32">
        <f t="shared" si="0"/>
        <v>4305</v>
      </c>
      <c r="F19" s="32">
        <f t="shared" si="1"/>
        <v>4305</v>
      </c>
      <c r="H19" s="44"/>
    </row>
    <row r="20" spans="1:8" ht="15" customHeight="1">
      <c r="A20" t="s">
        <v>19</v>
      </c>
      <c r="B20" s="4">
        <v>32021437</v>
      </c>
      <c r="C20" s="4">
        <v>1505008.26</v>
      </c>
      <c r="D20" s="33">
        <v>1922</v>
      </c>
      <c r="E20" s="32">
        <f t="shared" si="0"/>
        <v>9610</v>
      </c>
      <c r="F20" s="32">
        <f t="shared" si="1"/>
        <v>9610</v>
      </c>
      <c r="H20" s="44"/>
    </row>
    <row r="21" spans="1:8" ht="15" customHeight="1">
      <c r="A21" t="s">
        <v>20</v>
      </c>
      <c r="B21" s="4">
        <v>12330985</v>
      </c>
      <c r="C21" s="4">
        <v>579556.87</v>
      </c>
      <c r="D21" s="33">
        <v>845</v>
      </c>
      <c r="E21" s="32">
        <f t="shared" si="0"/>
        <v>4225</v>
      </c>
      <c r="F21" s="32">
        <f t="shared" si="1"/>
        <v>4225</v>
      </c>
      <c r="H21" s="44"/>
    </row>
    <row r="22" spans="1:8" ht="15" customHeight="1">
      <c r="A22" t="s">
        <v>21</v>
      </c>
      <c r="B22" s="4">
        <v>31058575</v>
      </c>
      <c r="C22" s="4">
        <v>1459753.89</v>
      </c>
      <c r="D22" s="33">
        <v>1516</v>
      </c>
      <c r="E22" s="32">
        <f t="shared" si="0"/>
        <v>7580</v>
      </c>
      <c r="F22" s="32">
        <f t="shared" si="1"/>
        <v>7580</v>
      </c>
      <c r="H22" s="44"/>
    </row>
    <row r="23" spans="1:8" ht="15" customHeight="1">
      <c r="A23" t="s">
        <v>22</v>
      </c>
      <c r="B23" s="4">
        <v>14604878</v>
      </c>
      <c r="C23" s="4">
        <v>686430.13</v>
      </c>
      <c r="D23" s="33">
        <v>1617</v>
      </c>
      <c r="E23" s="32">
        <f t="shared" si="0"/>
        <v>8085</v>
      </c>
      <c r="F23" s="32">
        <f t="shared" si="1"/>
        <v>8085</v>
      </c>
      <c r="H23" s="44"/>
    </row>
    <row r="24" spans="1:8" ht="15" customHeight="1">
      <c r="A24" t="s">
        <v>23</v>
      </c>
      <c r="B24" s="4">
        <v>4826199</v>
      </c>
      <c r="C24" s="4">
        <v>226831.59</v>
      </c>
      <c r="D24" s="33">
        <v>428</v>
      </c>
      <c r="E24" s="32">
        <f t="shared" si="0"/>
        <v>2140</v>
      </c>
      <c r="F24" s="32">
        <f t="shared" si="1"/>
        <v>2140</v>
      </c>
      <c r="H24" s="44"/>
    </row>
    <row r="25" spans="1:8" ht="15" customHeight="1">
      <c r="A25" t="s">
        <v>24</v>
      </c>
      <c r="B25" s="4">
        <v>10708683</v>
      </c>
      <c r="C25" s="4">
        <v>503308.53</v>
      </c>
      <c r="D25" s="33">
        <v>1204</v>
      </c>
      <c r="E25" s="32">
        <f t="shared" si="0"/>
        <v>6020</v>
      </c>
      <c r="F25" s="32">
        <f t="shared" si="1"/>
        <v>6020</v>
      </c>
      <c r="H25" s="44"/>
    </row>
    <row r="26" spans="1:8" ht="15" customHeight="1">
      <c r="A26" t="s">
        <v>25</v>
      </c>
      <c r="B26" s="4">
        <v>3761296</v>
      </c>
      <c r="C26" s="4">
        <v>176781.09</v>
      </c>
      <c r="D26" s="33">
        <v>472</v>
      </c>
      <c r="E26" s="32">
        <f t="shared" si="0"/>
        <v>2360</v>
      </c>
      <c r="F26" s="32">
        <f t="shared" si="1"/>
        <v>2360</v>
      </c>
      <c r="H26" s="44"/>
    </row>
    <row r="27" spans="1:8" ht="15" customHeight="1">
      <c r="A27" t="s">
        <v>26</v>
      </c>
      <c r="B27" s="4">
        <v>5198568</v>
      </c>
      <c r="C27" s="4">
        <v>244333.1</v>
      </c>
      <c r="D27" s="33">
        <v>171</v>
      </c>
      <c r="E27" s="32">
        <f t="shared" si="0"/>
        <v>855</v>
      </c>
      <c r="F27" s="32">
        <f t="shared" si="1"/>
        <v>855</v>
      </c>
      <c r="H27" s="44"/>
    </row>
    <row r="28" spans="1:8" ht="15" customHeight="1">
      <c r="A28" t="s">
        <v>27</v>
      </c>
      <c r="B28" s="4">
        <v>4030820</v>
      </c>
      <c r="C28" s="4">
        <v>189448.84</v>
      </c>
      <c r="D28" s="33">
        <v>184</v>
      </c>
      <c r="E28" s="32">
        <f t="shared" si="0"/>
        <v>920</v>
      </c>
      <c r="F28" s="32">
        <f t="shared" si="1"/>
        <v>920</v>
      </c>
      <c r="H28" s="44"/>
    </row>
    <row r="29" spans="1:8" ht="15" customHeight="1">
      <c r="A29" t="s">
        <v>28</v>
      </c>
      <c r="B29" s="4">
        <v>14360441</v>
      </c>
      <c r="C29" s="4">
        <v>674941.1</v>
      </c>
      <c r="D29" s="33">
        <v>1139</v>
      </c>
      <c r="E29" s="32">
        <f t="shared" si="0"/>
        <v>5695</v>
      </c>
      <c r="F29" s="32">
        <f t="shared" si="1"/>
        <v>5695</v>
      </c>
      <c r="H29" s="44"/>
    </row>
    <row r="30" spans="1:8" ht="13.5" thickBot="1">
      <c r="D30" s="33"/>
      <c r="E30" s="32"/>
      <c r="F30" s="32"/>
      <c r="H30" s="44"/>
    </row>
    <row r="31" spans="1:8" ht="13.5" thickBot="1">
      <c r="A31" s="9" t="s">
        <v>29</v>
      </c>
      <c r="B31" s="10">
        <f>SUM(B6:B30)</f>
        <v>396248413</v>
      </c>
      <c r="C31" s="12">
        <f>SUM(C6:C30)</f>
        <v>18623689.370000005</v>
      </c>
      <c r="D31" s="45">
        <f>SUM(D6:D30)</f>
        <v>25133</v>
      </c>
      <c r="E31" s="35">
        <f>SUM(E6:E30)</f>
        <v>125665</v>
      </c>
      <c r="F31" s="46">
        <f>SUM(F6:F30)</f>
        <v>125665</v>
      </c>
      <c r="H31" s="44"/>
    </row>
    <row r="32" spans="1:8">
      <c r="H32" s="31"/>
    </row>
    <row r="33" spans="1:8">
      <c r="D33" s="7" t="s">
        <v>30</v>
      </c>
      <c r="H33" s="31"/>
    </row>
    <row r="35" spans="1:8">
      <c r="D35" s="15" t="s">
        <v>31</v>
      </c>
    </row>
    <row r="37" spans="1:8">
      <c r="D37" s="47" t="s">
        <v>136</v>
      </c>
    </row>
    <row r="38" spans="1:8">
      <c r="D38" s="47" t="s">
        <v>137</v>
      </c>
    </row>
    <row r="39" spans="1:8">
      <c r="D39" s="47" t="s">
        <v>138</v>
      </c>
    </row>
    <row r="40" spans="1:8">
      <c r="D40" s="47" t="s">
        <v>103</v>
      </c>
    </row>
    <row r="42" spans="1:8">
      <c r="D42" s="14">
        <f>D1</f>
        <v>39716</v>
      </c>
    </row>
    <row r="44" spans="1:8">
      <c r="A44" t="str">
        <f>A1</f>
        <v>Ms. President and Members</v>
      </c>
    </row>
    <row r="45" spans="1:8">
      <c r="A45" t="str">
        <f>A2</f>
        <v>Board of School Directors</v>
      </c>
    </row>
    <row r="47" spans="1:8">
      <c r="A47" t="s">
        <v>35</v>
      </c>
    </row>
    <row r="49" spans="1:6">
      <c r="A49" t="s">
        <v>36</v>
      </c>
    </row>
    <row r="50" spans="1:6">
      <c r="A50" t="s">
        <v>37</v>
      </c>
    </row>
    <row r="51" spans="1:6">
      <c r="A51" t="s">
        <v>128</v>
      </c>
    </row>
    <row r="52" spans="1:6" ht="13.5" thickBot="1"/>
    <row r="53" spans="1:6" ht="13.5" thickBot="1">
      <c r="A53" s="18" t="s">
        <v>39</v>
      </c>
      <c r="B53" s="19"/>
      <c r="C53" s="19" t="s">
        <v>40</v>
      </c>
      <c r="D53" s="20"/>
      <c r="E53" s="19" t="s">
        <v>41</v>
      </c>
      <c r="F53" s="21"/>
    </row>
    <row r="54" spans="1:6" s="31" customFormat="1">
      <c r="B54" s="32"/>
      <c r="C54" s="32"/>
      <c r="D54" s="33"/>
      <c r="E54" s="32"/>
      <c r="F54" s="32"/>
    </row>
    <row r="55" spans="1:6" ht="15" customHeight="1">
      <c r="A55" t="s">
        <v>99</v>
      </c>
      <c r="C55" s="4" t="s">
        <v>5</v>
      </c>
      <c r="E55" s="32">
        <v>10416.24</v>
      </c>
    </row>
    <row r="56" spans="1:6" ht="15" customHeight="1">
      <c r="A56" t="s">
        <v>112</v>
      </c>
      <c r="C56" s="4" t="s">
        <v>44</v>
      </c>
      <c r="E56" s="32">
        <v>76166.63</v>
      </c>
    </row>
    <row r="57" spans="1:6" ht="15" customHeight="1">
      <c r="A57" t="s">
        <v>123</v>
      </c>
      <c r="C57" s="4" t="s">
        <v>46</v>
      </c>
      <c r="E57" s="32">
        <v>8318.02</v>
      </c>
    </row>
    <row r="58" spans="1:6" ht="15" customHeight="1">
      <c r="A58" t="s">
        <v>47</v>
      </c>
      <c r="C58" s="4" t="s">
        <v>9</v>
      </c>
      <c r="E58" s="32">
        <v>31026.5</v>
      </c>
    </row>
    <row r="59" spans="1:6" ht="15" customHeight="1">
      <c r="A59" t="s">
        <v>48</v>
      </c>
      <c r="C59" s="4" t="s">
        <v>49</v>
      </c>
      <c r="E59" s="32">
        <v>251009.68</v>
      </c>
    </row>
    <row r="60" spans="1:6" ht="15" customHeight="1">
      <c r="A60" t="s">
        <v>50</v>
      </c>
      <c r="C60" s="4" t="s">
        <v>51</v>
      </c>
      <c r="E60" s="32">
        <v>133720.45000000001</v>
      </c>
    </row>
    <row r="61" spans="1:6" ht="15" customHeight="1">
      <c r="A61" t="s">
        <v>52</v>
      </c>
      <c r="C61" s="4" t="s">
        <v>53</v>
      </c>
      <c r="E61" s="32">
        <v>26857.39</v>
      </c>
    </row>
    <row r="62" spans="1:6" ht="15" customHeight="1">
      <c r="A62" t="s">
        <v>118</v>
      </c>
      <c r="C62" s="4" t="s">
        <v>55</v>
      </c>
      <c r="E62" s="32">
        <v>22324</v>
      </c>
    </row>
    <row r="63" spans="1:6" ht="15" customHeight="1">
      <c r="A63" t="s">
        <v>56</v>
      </c>
      <c r="C63" s="4" t="s">
        <v>57</v>
      </c>
      <c r="E63" s="32">
        <v>44127.55</v>
      </c>
    </row>
    <row r="64" spans="1:6" ht="15" customHeight="1">
      <c r="A64" t="s">
        <v>105</v>
      </c>
      <c r="C64" s="4" t="s">
        <v>59</v>
      </c>
      <c r="E64" s="32">
        <v>64797.64</v>
      </c>
    </row>
    <row r="65" spans="1:5" ht="15" customHeight="1">
      <c r="A65" t="s">
        <v>60</v>
      </c>
      <c r="C65" s="4" t="s">
        <v>61</v>
      </c>
      <c r="E65" s="32">
        <v>79825.69</v>
      </c>
    </row>
    <row r="66" spans="1:5" ht="15" customHeight="1">
      <c r="A66" t="s">
        <v>62</v>
      </c>
      <c r="C66" s="4" t="s">
        <v>63</v>
      </c>
      <c r="E66" s="32">
        <v>33999.269999999997</v>
      </c>
    </row>
    <row r="67" spans="1:5" ht="15" customHeight="1">
      <c r="A67" t="s">
        <v>106</v>
      </c>
      <c r="C67" s="4" t="s">
        <v>64</v>
      </c>
      <c r="E67" s="32">
        <v>73753.539999999994</v>
      </c>
    </row>
    <row r="68" spans="1:5" ht="15" customHeight="1">
      <c r="A68" t="s">
        <v>65</v>
      </c>
      <c r="C68" s="4" t="s">
        <v>66</v>
      </c>
      <c r="E68" s="32">
        <v>76040.53</v>
      </c>
    </row>
    <row r="69" spans="1:5" ht="15" customHeight="1">
      <c r="A69" t="s">
        <v>67</v>
      </c>
      <c r="C69" s="4" t="s">
        <v>68</v>
      </c>
      <c r="E69" s="32">
        <v>75559.12</v>
      </c>
    </row>
    <row r="70" spans="1:5" ht="15" customHeight="1">
      <c r="A70" t="s">
        <v>113</v>
      </c>
      <c r="C70" s="4" t="s">
        <v>70</v>
      </c>
      <c r="E70" s="32">
        <v>64039.29</v>
      </c>
    </row>
    <row r="71" spans="1:5" ht="15" customHeight="1">
      <c r="A71" t="s">
        <v>114</v>
      </c>
      <c r="C71" s="4" t="s">
        <v>72</v>
      </c>
      <c r="E71" s="32">
        <v>65523.02</v>
      </c>
    </row>
    <row r="72" spans="1:5" ht="15" customHeight="1">
      <c r="A72" t="s">
        <v>107</v>
      </c>
      <c r="C72" s="4" t="s">
        <v>23</v>
      </c>
      <c r="E72" s="32">
        <v>26217.05</v>
      </c>
    </row>
    <row r="73" spans="1:5" ht="15" customHeight="1">
      <c r="A73" t="s">
        <v>74</v>
      </c>
      <c r="C73" s="4" t="s">
        <v>75</v>
      </c>
      <c r="E73" s="32">
        <v>67505.13</v>
      </c>
    </row>
    <row r="74" spans="1:5" ht="15" customHeight="1">
      <c r="A74" t="s">
        <v>115</v>
      </c>
      <c r="C74" s="4" t="s">
        <v>25</v>
      </c>
      <c r="E74" s="32">
        <v>28448.639999999999</v>
      </c>
    </row>
    <row r="75" spans="1:5" ht="15" customHeight="1">
      <c r="A75" t="s">
        <v>129</v>
      </c>
      <c r="C75" s="4" t="s">
        <v>78</v>
      </c>
      <c r="E75" s="32">
        <v>19012.259999999998</v>
      </c>
    </row>
    <row r="76" spans="1:5" ht="15" customHeight="1">
      <c r="A76" t="s">
        <v>130</v>
      </c>
      <c r="C76" s="4" t="s">
        <v>80</v>
      </c>
      <c r="E76" s="32">
        <v>16130.57</v>
      </c>
    </row>
    <row r="77" spans="1:5" ht="15" customHeight="1">
      <c r="A77" t="s">
        <v>28</v>
      </c>
      <c r="C77" s="4" t="s">
        <v>28</v>
      </c>
      <c r="E77" s="32">
        <v>72987.69</v>
      </c>
    </row>
    <row r="78" spans="1:5" ht="15" customHeight="1">
      <c r="A78" t="s">
        <v>8</v>
      </c>
      <c r="C78" s="4" t="s">
        <v>8</v>
      </c>
      <c r="E78" s="32">
        <v>455589.53</v>
      </c>
    </row>
    <row r="79" spans="1:5" ht="13.5" thickBot="1"/>
    <row r="80" spans="1:5" ht="13.5" thickBot="1">
      <c r="C80" s="17" t="s">
        <v>29</v>
      </c>
      <c r="E80" s="12">
        <f>SUM(E55:E79)</f>
        <v>1823395.4300000002</v>
      </c>
    </row>
    <row r="81" spans="1:6" ht="13.5" thickBot="1"/>
    <row r="82" spans="1:6" ht="26.25" thickBot="1">
      <c r="A82" s="3" t="s">
        <v>39</v>
      </c>
      <c r="B82" s="5"/>
      <c r="C82" s="5" t="s">
        <v>40</v>
      </c>
      <c r="D82" s="8"/>
      <c r="E82" s="5" t="s">
        <v>83</v>
      </c>
      <c r="F82" s="6" t="s">
        <v>84</v>
      </c>
    </row>
    <row r="83" spans="1:6" s="31" customFormat="1">
      <c r="B83" s="32"/>
      <c r="C83" s="32"/>
      <c r="D83" s="33"/>
      <c r="E83" s="32"/>
      <c r="F83" s="32"/>
    </row>
    <row r="84" spans="1:6" s="31" customFormat="1" ht="15" customHeight="1">
      <c r="A84" s="31" t="s">
        <v>99</v>
      </c>
      <c r="B84" s="32"/>
      <c r="C84" s="32" t="s">
        <v>5</v>
      </c>
      <c r="D84" s="33"/>
      <c r="E84" s="32">
        <f>50+50</f>
        <v>100</v>
      </c>
      <c r="F84" s="32">
        <f>170+170</f>
        <v>340</v>
      </c>
    </row>
    <row r="85" spans="1:6" s="31" customFormat="1" ht="15" customHeight="1">
      <c r="A85" s="31" t="s">
        <v>112</v>
      </c>
      <c r="B85" s="32"/>
      <c r="C85" s="32" t="s">
        <v>44</v>
      </c>
      <c r="D85" s="33"/>
      <c r="E85" s="32">
        <f>265+265</f>
        <v>530</v>
      </c>
      <c r="F85" s="32">
        <f>470+470</f>
        <v>940</v>
      </c>
    </row>
    <row r="86" spans="1:6" s="31" customFormat="1" ht="15" customHeight="1">
      <c r="A86" s="31" t="s">
        <v>123</v>
      </c>
      <c r="B86" s="32"/>
      <c r="C86" s="32" t="s">
        <v>46</v>
      </c>
      <c r="D86" s="33"/>
      <c r="E86" s="32">
        <v>50</v>
      </c>
      <c r="F86" s="32">
        <v>110</v>
      </c>
    </row>
    <row r="87" spans="1:6" s="31" customFormat="1" ht="15" customHeight="1">
      <c r="A87" s="31" t="s">
        <v>47</v>
      </c>
      <c r="B87" s="32"/>
      <c r="C87" s="32" t="s">
        <v>9</v>
      </c>
      <c r="D87" s="33"/>
      <c r="E87" s="32">
        <f>95+95</f>
        <v>190</v>
      </c>
      <c r="F87" s="32">
        <f>405+405</f>
        <v>810</v>
      </c>
    </row>
    <row r="88" spans="1:6" s="31" customFormat="1" ht="15" customHeight="1">
      <c r="A88" s="31" t="s">
        <v>48</v>
      </c>
      <c r="B88" s="32"/>
      <c r="C88" s="32" t="s">
        <v>49</v>
      </c>
      <c r="D88" s="33"/>
      <c r="E88" s="32">
        <f>315+315</f>
        <v>630</v>
      </c>
      <c r="F88" s="32">
        <f>1085+1085</f>
        <v>2170</v>
      </c>
    </row>
    <row r="89" spans="1:6" s="31" customFormat="1" ht="15" customHeight="1">
      <c r="A89" s="31" t="s">
        <v>50</v>
      </c>
      <c r="B89" s="32"/>
      <c r="C89" s="32" t="s">
        <v>51</v>
      </c>
      <c r="D89" s="33"/>
      <c r="E89" s="32">
        <f>35+35</f>
        <v>70</v>
      </c>
      <c r="F89" s="32">
        <v>300</v>
      </c>
    </row>
    <row r="90" spans="1:6" s="31" customFormat="1" ht="15" customHeight="1">
      <c r="A90" s="31" t="s">
        <v>52</v>
      </c>
      <c r="B90" s="32"/>
      <c r="C90" s="32" t="s">
        <v>53</v>
      </c>
      <c r="D90" s="33"/>
      <c r="E90" s="32">
        <f>85+85</f>
        <v>170</v>
      </c>
      <c r="F90" s="32">
        <f>80+80</f>
        <v>160</v>
      </c>
    </row>
    <row r="91" spans="1:6" s="31" customFormat="1" ht="15" customHeight="1">
      <c r="A91" s="31" t="s">
        <v>118</v>
      </c>
      <c r="B91" s="32"/>
      <c r="C91" s="32" t="s">
        <v>55</v>
      </c>
      <c r="D91" s="33"/>
      <c r="E91" s="32">
        <f>185+185</f>
        <v>370</v>
      </c>
      <c r="F91" s="32">
        <f>115+115</f>
        <v>230</v>
      </c>
    </row>
    <row r="92" spans="1:6" s="31" customFormat="1" ht="15" customHeight="1">
      <c r="A92" s="31" t="s">
        <v>56</v>
      </c>
      <c r="B92" s="32"/>
      <c r="C92" s="32" t="s">
        <v>57</v>
      </c>
      <c r="D92" s="33"/>
      <c r="E92" s="32">
        <f>70+70</f>
        <v>140</v>
      </c>
      <c r="F92" s="32">
        <f>390+390</f>
        <v>780</v>
      </c>
    </row>
    <row r="93" spans="1:6" s="31" customFormat="1" ht="15" customHeight="1">
      <c r="A93" s="31" t="s">
        <v>105</v>
      </c>
      <c r="B93" s="32"/>
      <c r="C93" s="32" t="s">
        <v>59</v>
      </c>
      <c r="D93" s="33"/>
      <c r="E93" s="32">
        <f>75+75</f>
        <v>150</v>
      </c>
      <c r="F93" s="32">
        <f>530+530</f>
        <v>1060</v>
      </c>
    </row>
    <row r="94" spans="1:6" s="31" customFormat="1" ht="15" customHeight="1">
      <c r="A94" s="31" t="s">
        <v>60</v>
      </c>
      <c r="B94" s="32"/>
      <c r="C94" s="32" t="s">
        <v>61</v>
      </c>
      <c r="D94" s="33"/>
      <c r="E94" s="32">
        <f>210+210</f>
        <v>420</v>
      </c>
      <c r="F94" s="32">
        <f>360+360</f>
        <v>720</v>
      </c>
    </row>
    <row r="95" spans="1:6" s="31" customFormat="1" ht="15" customHeight="1">
      <c r="A95" s="31" t="s">
        <v>62</v>
      </c>
      <c r="B95" s="32"/>
      <c r="C95" s="32" t="s">
        <v>63</v>
      </c>
      <c r="D95" s="33"/>
      <c r="E95" s="32">
        <f>35+35</f>
        <v>70</v>
      </c>
      <c r="F95" s="32">
        <f>130+130</f>
        <v>260</v>
      </c>
    </row>
    <row r="96" spans="1:6" s="31" customFormat="1" ht="15" customHeight="1">
      <c r="A96" s="31" t="s">
        <v>106</v>
      </c>
      <c r="B96" s="32"/>
      <c r="C96" s="32" t="s">
        <v>64</v>
      </c>
      <c r="D96" s="33"/>
      <c r="E96" s="32">
        <f>115+115</f>
        <v>230</v>
      </c>
      <c r="F96" s="32">
        <f>480+480</f>
        <v>960</v>
      </c>
    </row>
    <row r="97" spans="1:6" s="31" customFormat="1" ht="15" customHeight="1">
      <c r="A97" s="31" t="s">
        <v>65</v>
      </c>
      <c r="B97" s="32"/>
      <c r="C97" s="32" t="s">
        <v>66</v>
      </c>
      <c r="D97" s="33"/>
      <c r="E97" s="32">
        <f>20+20+255+255</f>
        <v>550</v>
      </c>
      <c r="F97" s="32">
        <f>400+400</f>
        <v>800</v>
      </c>
    </row>
    <row r="98" spans="1:6" s="31" customFormat="1" ht="15" customHeight="1">
      <c r="A98" s="31" t="s">
        <v>67</v>
      </c>
      <c r="B98" s="32"/>
      <c r="C98" s="32" t="s">
        <v>68</v>
      </c>
      <c r="D98" s="33"/>
      <c r="E98" s="32">
        <f>65+65</f>
        <v>130</v>
      </c>
      <c r="F98" s="32">
        <f>335+335</f>
        <v>670</v>
      </c>
    </row>
    <row r="99" spans="1:6" s="31" customFormat="1" ht="15" customHeight="1">
      <c r="A99" s="31" t="s">
        <v>113</v>
      </c>
      <c r="B99" s="32"/>
      <c r="C99" s="32" t="s">
        <v>70</v>
      </c>
      <c r="D99" s="33"/>
      <c r="E99" s="32">
        <f>105+105</f>
        <v>210</v>
      </c>
      <c r="F99" s="32">
        <f>370+370</f>
        <v>740</v>
      </c>
    </row>
    <row r="100" spans="1:6" s="31" customFormat="1" ht="15" customHeight="1">
      <c r="A100" s="31" t="s">
        <v>114</v>
      </c>
      <c r="B100" s="32"/>
      <c r="C100" s="32" t="s">
        <v>72</v>
      </c>
      <c r="D100" s="33"/>
      <c r="E100" s="32">
        <f>255+255</f>
        <v>510</v>
      </c>
      <c r="F100" s="32">
        <f>1160+1160</f>
        <v>2320</v>
      </c>
    </row>
    <row r="101" spans="1:6" s="31" customFormat="1" ht="15" customHeight="1">
      <c r="A101" s="31" t="s">
        <v>107</v>
      </c>
      <c r="B101" s="32"/>
      <c r="C101" s="32" t="s">
        <v>23</v>
      </c>
      <c r="D101" s="33"/>
      <c r="E101" s="32">
        <f>70+70</f>
        <v>140</v>
      </c>
      <c r="F101" s="32">
        <f>260+260</f>
        <v>520</v>
      </c>
    </row>
    <row r="102" spans="1:6" s="31" customFormat="1" ht="15" customHeight="1">
      <c r="A102" s="31" t="s">
        <v>74</v>
      </c>
      <c r="B102" s="32"/>
      <c r="C102" s="32" t="s">
        <v>75</v>
      </c>
      <c r="D102" s="33"/>
      <c r="E102" s="32">
        <f>225+225</f>
        <v>450</v>
      </c>
      <c r="F102" s="32">
        <f>745+745</f>
        <v>1490</v>
      </c>
    </row>
    <row r="103" spans="1:6" s="31" customFormat="1" ht="15" customHeight="1">
      <c r="A103" s="31" t="s">
        <v>115</v>
      </c>
      <c r="B103" s="32"/>
      <c r="C103" s="32" t="s">
        <v>25</v>
      </c>
      <c r="D103" s="33"/>
      <c r="E103" s="32">
        <f>235+235</f>
        <v>470</v>
      </c>
      <c r="F103" s="32">
        <f>665+665</f>
        <v>1330</v>
      </c>
    </row>
    <row r="104" spans="1:6" s="31" customFormat="1" ht="15" customHeight="1">
      <c r="A104" s="31" t="s">
        <v>77</v>
      </c>
      <c r="B104" s="32"/>
      <c r="C104" s="32" t="s">
        <v>78</v>
      </c>
      <c r="D104" s="33"/>
      <c r="E104" s="32">
        <v>10</v>
      </c>
      <c r="F104" s="32">
        <v>250</v>
      </c>
    </row>
    <row r="105" spans="1:6" s="31" customFormat="1" ht="15" customHeight="1">
      <c r="A105" s="31" t="s">
        <v>130</v>
      </c>
      <c r="B105" s="32"/>
      <c r="C105" s="32" t="s">
        <v>80</v>
      </c>
      <c r="D105" s="33"/>
      <c r="E105" s="32">
        <f>15+15</f>
        <v>30</v>
      </c>
      <c r="F105" s="32">
        <f>160+160</f>
        <v>320</v>
      </c>
    </row>
    <row r="106" spans="1:6" s="31" customFormat="1" ht="15" customHeight="1">
      <c r="A106" s="31" t="s">
        <v>28</v>
      </c>
      <c r="B106" s="32"/>
      <c r="C106" s="32" t="s">
        <v>28</v>
      </c>
      <c r="D106" s="33"/>
      <c r="E106" s="32">
        <f>350+350</f>
        <v>700</v>
      </c>
      <c r="F106" s="32">
        <f>375+375</f>
        <v>750</v>
      </c>
    </row>
    <row r="107" spans="1:6" s="31" customFormat="1" ht="15" customHeight="1">
      <c r="A107" s="31" t="s">
        <v>8</v>
      </c>
      <c r="B107" s="32"/>
      <c r="C107" s="32" t="s">
        <v>8</v>
      </c>
      <c r="D107" s="33"/>
      <c r="E107" s="32">
        <f>780+780</f>
        <v>1560</v>
      </c>
      <c r="F107" s="32">
        <f>9525+9525</f>
        <v>19050</v>
      </c>
    </row>
    <row r="108" spans="1:6" s="31" customFormat="1" ht="13.5" thickBot="1">
      <c r="B108" s="32"/>
      <c r="C108" s="32"/>
      <c r="D108" s="33"/>
      <c r="E108" s="32"/>
      <c r="F108" s="32"/>
    </row>
    <row r="109" spans="1:6" s="31" customFormat="1" ht="13.5" thickBot="1">
      <c r="B109" s="32"/>
      <c r="C109" s="34" t="s">
        <v>29</v>
      </c>
      <c r="D109" s="33"/>
      <c r="E109" s="35">
        <f>SUM(E84:E108)</f>
        <v>7880</v>
      </c>
      <c r="F109" s="35">
        <f>SUM(F84:F108)</f>
        <v>37080</v>
      </c>
    </row>
    <row r="110" spans="1:6" s="31" customFormat="1">
      <c r="B110" s="32"/>
      <c r="C110" s="32"/>
      <c r="D110" s="33"/>
      <c r="E110" s="32"/>
      <c r="F110" s="32"/>
    </row>
    <row r="111" spans="1:6" s="31" customFormat="1">
      <c r="A111" s="31" t="s">
        <v>85</v>
      </c>
      <c r="B111" s="32"/>
      <c r="C111" s="32"/>
      <c r="D111" s="33"/>
      <c r="E111" s="32"/>
      <c r="F111" s="32"/>
    </row>
    <row r="112" spans="1:6" s="31" customFormat="1">
      <c r="A112" s="31" t="s">
        <v>131</v>
      </c>
      <c r="B112" s="32"/>
      <c r="C112" s="32"/>
      <c r="D112" s="33"/>
      <c r="E112" s="32"/>
      <c r="F112" s="32"/>
    </row>
    <row r="113" spans="1:6" s="31" customFormat="1" ht="13.5" thickBot="1">
      <c r="B113" s="32"/>
      <c r="C113" s="32"/>
      <c r="D113" s="33"/>
      <c r="E113" s="32"/>
      <c r="F113" s="32"/>
    </row>
    <row r="114" spans="1:6" s="31" customFormat="1" ht="13.5" thickBot="1">
      <c r="A114" s="38" t="s">
        <v>39</v>
      </c>
      <c r="B114" s="39" t="s">
        <v>88</v>
      </c>
      <c r="C114" s="40" t="s">
        <v>89</v>
      </c>
      <c r="D114" s="39" t="s">
        <v>109</v>
      </c>
      <c r="E114" s="41" t="s">
        <v>121</v>
      </c>
      <c r="F114" s="41">
        <v>2007</v>
      </c>
    </row>
    <row r="115" spans="1:6" s="31" customFormat="1">
      <c r="B115" s="32"/>
      <c r="C115" s="33"/>
      <c r="D115" s="32"/>
      <c r="E115" s="32"/>
      <c r="F115" s="32"/>
    </row>
    <row r="116" spans="1:6" ht="15" customHeight="1">
      <c r="A116" s="32" t="s">
        <v>5</v>
      </c>
      <c r="B116" s="42">
        <v>10</v>
      </c>
      <c r="C116" s="42">
        <v>0</v>
      </c>
      <c r="D116" s="43">
        <v>80</v>
      </c>
      <c r="E116" s="43">
        <v>30</v>
      </c>
      <c r="F116" s="43">
        <v>100</v>
      </c>
    </row>
    <row r="117" spans="1:6" ht="15" customHeight="1">
      <c r="A117" s="32" t="s">
        <v>44</v>
      </c>
      <c r="B117" s="43">
        <v>10</v>
      </c>
      <c r="C117" s="42">
        <v>20</v>
      </c>
      <c r="D117" s="43">
        <v>60</v>
      </c>
      <c r="E117" s="43">
        <v>10</v>
      </c>
      <c r="F117" s="43">
        <v>30</v>
      </c>
    </row>
    <row r="118" spans="1:6" ht="15" customHeight="1">
      <c r="A118" s="32" t="s">
        <v>46</v>
      </c>
      <c r="B118" s="43">
        <v>0</v>
      </c>
      <c r="C118" s="42">
        <v>0</v>
      </c>
      <c r="D118" s="43">
        <v>0</v>
      </c>
      <c r="E118" s="43">
        <v>0</v>
      </c>
      <c r="F118" s="43">
        <v>50</v>
      </c>
    </row>
    <row r="119" spans="1:6" ht="15" customHeight="1">
      <c r="A119" s="32" t="s">
        <v>9</v>
      </c>
      <c r="B119" s="43">
        <v>0</v>
      </c>
      <c r="C119" s="42">
        <v>0</v>
      </c>
      <c r="D119" s="43">
        <v>10</v>
      </c>
      <c r="E119" s="43">
        <v>70</v>
      </c>
      <c r="F119" s="43">
        <v>190</v>
      </c>
    </row>
    <row r="120" spans="1:6" ht="15" customHeight="1">
      <c r="A120" s="32" t="s">
        <v>49</v>
      </c>
      <c r="B120" s="43">
        <v>230</v>
      </c>
      <c r="C120" s="42">
        <v>350</v>
      </c>
      <c r="D120" s="43">
        <v>230</v>
      </c>
      <c r="E120" s="43">
        <v>130</v>
      </c>
      <c r="F120" s="43">
        <v>630</v>
      </c>
    </row>
    <row r="121" spans="1:6" ht="15" customHeight="1">
      <c r="A121" s="32" t="s">
        <v>51</v>
      </c>
      <c r="B121" s="43">
        <v>0</v>
      </c>
      <c r="C121" s="42">
        <v>0</v>
      </c>
      <c r="D121" s="43">
        <v>20</v>
      </c>
      <c r="E121" s="43">
        <v>70</v>
      </c>
      <c r="F121" s="43">
        <v>0</v>
      </c>
    </row>
    <row r="122" spans="1:6" ht="15" customHeight="1">
      <c r="A122" s="32" t="s">
        <v>53</v>
      </c>
      <c r="B122" s="43">
        <v>0</v>
      </c>
      <c r="C122" s="42">
        <v>0</v>
      </c>
      <c r="D122" s="43">
        <v>0</v>
      </c>
      <c r="E122" s="43">
        <v>20</v>
      </c>
      <c r="F122" s="43">
        <v>180</v>
      </c>
    </row>
    <row r="123" spans="1:6" ht="15" customHeight="1">
      <c r="A123" s="32" t="s">
        <v>55</v>
      </c>
      <c r="B123" s="43">
        <v>0</v>
      </c>
      <c r="C123" s="42">
        <v>0</v>
      </c>
      <c r="D123" s="43">
        <v>0</v>
      </c>
      <c r="E123" s="43">
        <v>150</v>
      </c>
      <c r="F123" s="43">
        <v>230</v>
      </c>
    </row>
    <row r="124" spans="1:6" ht="15" customHeight="1">
      <c r="A124" s="32" t="s">
        <v>57</v>
      </c>
      <c r="B124" s="43">
        <v>20</v>
      </c>
      <c r="C124" s="42">
        <v>10</v>
      </c>
      <c r="D124" s="43">
        <v>10</v>
      </c>
      <c r="E124" s="43">
        <v>50</v>
      </c>
      <c r="F124" s="43">
        <v>140</v>
      </c>
    </row>
    <row r="125" spans="1:6" ht="15" customHeight="1">
      <c r="A125" s="32" t="s">
        <v>59</v>
      </c>
      <c r="B125" s="43">
        <v>0</v>
      </c>
      <c r="C125" s="42">
        <v>0</v>
      </c>
      <c r="D125" s="43">
        <v>20</v>
      </c>
      <c r="E125" s="43">
        <v>170</v>
      </c>
      <c r="F125" s="43">
        <v>150</v>
      </c>
    </row>
    <row r="126" spans="1:6" ht="15" customHeight="1">
      <c r="A126" s="32" t="s">
        <v>61</v>
      </c>
      <c r="B126" s="43">
        <v>0</v>
      </c>
      <c r="C126" s="42">
        <v>0</v>
      </c>
      <c r="D126" s="43">
        <v>0</v>
      </c>
      <c r="E126" s="43">
        <v>60</v>
      </c>
      <c r="F126" s="43">
        <v>430</v>
      </c>
    </row>
    <row r="127" spans="1:6" ht="15" customHeight="1">
      <c r="A127" s="32" t="s">
        <v>63</v>
      </c>
      <c r="B127" s="43">
        <v>0</v>
      </c>
      <c r="C127" s="42">
        <v>0</v>
      </c>
      <c r="D127" s="43">
        <v>0</v>
      </c>
      <c r="E127" s="43">
        <v>0</v>
      </c>
      <c r="F127" s="43">
        <v>0</v>
      </c>
    </row>
    <row r="128" spans="1:6" ht="15" customHeight="1">
      <c r="A128" s="32" t="s">
        <v>64</v>
      </c>
      <c r="B128" s="43">
        <v>0</v>
      </c>
      <c r="C128" s="42">
        <v>0</v>
      </c>
      <c r="D128" s="43">
        <v>0</v>
      </c>
      <c r="E128" s="43">
        <v>20</v>
      </c>
      <c r="F128" s="43">
        <v>230</v>
      </c>
    </row>
    <row r="129" spans="1:6" ht="15" customHeight="1">
      <c r="A129" s="32" t="s">
        <v>66</v>
      </c>
      <c r="B129" s="43">
        <v>0</v>
      </c>
      <c r="C129" s="42">
        <v>0</v>
      </c>
      <c r="D129" s="43">
        <v>20</v>
      </c>
      <c r="E129" s="43">
        <v>160</v>
      </c>
      <c r="F129" s="43">
        <v>550</v>
      </c>
    </row>
    <row r="130" spans="1:6" ht="15" customHeight="1">
      <c r="A130" s="32" t="s">
        <v>68</v>
      </c>
      <c r="B130" s="43">
        <v>20</v>
      </c>
      <c r="C130" s="42">
        <v>0</v>
      </c>
      <c r="D130" s="43">
        <v>0</v>
      </c>
      <c r="E130" s="43">
        <v>120</v>
      </c>
      <c r="F130" s="43">
        <v>20</v>
      </c>
    </row>
    <row r="131" spans="1:6" ht="15" customHeight="1">
      <c r="A131" s="32" t="s">
        <v>70</v>
      </c>
      <c r="B131" s="43">
        <v>0</v>
      </c>
      <c r="C131" s="42">
        <v>0</v>
      </c>
      <c r="D131" s="43">
        <v>10</v>
      </c>
      <c r="E131" s="43">
        <v>50</v>
      </c>
      <c r="F131" s="43">
        <v>210</v>
      </c>
    </row>
    <row r="132" spans="1:6" ht="15" customHeight="1">
      <c r="A132" s="32" t="s">
        <v>72</v>
      </c>
      <c r="B132" s="43">
        <v>70</v>
      </c>
      <c r="C132" s="42">
        <v>150</v>
      </c>
      <c r="D132" s="43">
        <v>260</v>
      </c>
      <c r="E132" s="43">
        <v>410</v>
      </c>
      <c r="F132" s="43">
        <v>520</v>
      </c>
    </row>
    <row r="133" spans="1:6" ht="15" customHeight="1">
      <c r="A133" s="32" t="s">
        <v>23</v>
      </c>
      <c r="B133" s="43">
        <v>10</v>
      </c>
      <c r="C133" s="42">
        <v>0</v>
      </c>
      <c r="D133" s="43">
        <v>10</v>
      </c>
      <c r="E133" s="43">
        <v>60</v>
      </c>
      <c r="F133" s="43">
        <v>450</v>
      </c>
    </row>
    <row r="134" spans="1:6" ht="15" customHeight="1">
      <c r="A134" s="32" t="s">
        <v>75</v>
      </c>
      <c r="B134" s="43">
        <v>0</v>
      </c>
      <c r="C134" s="42">
        <v>0</v>
      </c>
      <c r="D134" s="43">
        <v>10</v>
      </c>
      <c r="E134" s="43">
        <v>20</v>
      </c>
      <c r="F134" s="43">
        <v>140</v>
      </c>
    </row>
    <row r="135" spans="1:6" ht="15" customHeight="1">
      <c r="A135" s="32" t="s">
        <v>25</v>
      </c>
      <c r="B135" s="43">
        <v>0</v>
      </c>
      <c r="C135" s="42">
        <v>0</v>
      </c>
      <c r="D135" s="43">
        <v>0</v>
      </c>
      <c r="E135" s="43">
        <v>0</v>
      </c>
      <c r="F135" s="43">
        <v>470</v>
      </c>
    </row>
    <row r="136" spans="1:6" ht="15" customHeight="1">
      <c r="A136" s="32" t="s">
        <v>78</v>
      </c>
      <c r="B136" s="43">
        <v>0</v>
      </c>
      <c r="C136" s="42">
        <v>0</v>
      </c>
      <c r="D136" s="43">
        <v>10</v>
      </c>
      <c r="E136" s="43">
        <v>0</v>
      </c>
      <c r="F136" s="43">
        <v>0</v>
      </c>
    </row>
    <row r="137" spans="1:6" ht="15" customHeight="1">
      <c r="A137" s="32" t="s">
        <v>80</v>
      </c>
      <c r="B137" s="43">
        <v>0</v>
      </c>
      <c r="C137" s="42">
        <v>20</v>
      </c>
      <c r="D137" s="43">
        <v>20</v>
      </c>
      <c r="E137" s="43">
        <v>30</v>
      </c>
      <c r="F137" s="43">
        <v>30</v>
      </c>
    </row>
    <row r="138" spans="1:6" ht="15" customHeight="1">
      <c r="A138" s="31" t="s">
        <v>28</v>
      </c>
      <c r="B138" s="43">
        <v>10</v>
      </c>
      <c r="C138" s="42">
        <v>20</v>
      </c>
      <c r="D138" s="43">
        <v>10</v>
      </c>
      <c r="E138" s="43">
        <v>100</v>
      </c>
      <c r="F138" s="43">
        <v>700</v>
      </c>
    </row>
    <row r="139" spans="1:6" s="31" customFormat="1" ht="15" customHeight="1">
      <c r="A139" s="31" t="s">
        <v>8</v>
      </c>
      <c r="B139" s="43">
        <v>210</v>
      </c>
      <c r="C139" s="42">
        <v>280</v>
      </c>
      <c r="D139" s="43">
        <v>820</v>
      </c>
      <c r="E139" s="43">
        <v>2570</v>
      </c>
      <c r="F139" s="43">
        <v>10</v>
      </c>
    </row>
    <row r="140" spans="1:6" s="31" customFormat="1" ht="13.5" thickBot="1">
      <c r="B140" s="32"/>
      <c r="C140" s="33"/>
      <c r="D140" s="32"/>
      <c r="E140" s="32"/>
      <c r="F140" s="32"/>
    </row>
    <row r="141" spans="1:6" s="31" customFormat="1" ht="13.5" thickBot="1">
      <c r="A141" s="36" t="s">
        <v>29</v>
      </c>
      <c r="B141" s="35">
        <f>SUM(B116:B140)</f>
        <v>590</v>
      </c>
      <c r="C141" s="35">
        <f>SUM(C116:C140)</f>
        <v>850</v>
      </c>
      <c r="D141" s="35">
        <f>SUM(D116:D140)</f>
        <v>1600</v>
      </c>
      <c r="E141" s="35">
        <f>SUM(E116:E140)</f>
        <v>4300</v>
      </c>
      <c r="F141" s="35">
        <f>SUM(F116:F140)</f>
        <v>5460</v>
      </c>
    </row>
    <row r="142" spans="1:6" s="31" customFormat="1">
      <c r="A142" s="36"/>
      <c r="B142" s="37"/>
      <c r="C142" s="37"/>
      <c r="D142" s="37"/>
      <c r="E142" s="37"/>
      <c r="F142" s="37"/>
    </row>
    <row r="143" spans="1:6" s="31" customFormat="1">
      <c r="A143" s="36"/>
      <c r="B143" s="37"/>
      <c r="C143" s="37"/>
      <c r="D143" s="37"/>
      <c r="E143" s="37"/>
      <c r="F143" s="37"/>
    </row>
    <row r="144" spans="1:6" s="31" customFormat="1">
      <c r="B144" s="32"/>
      <c r="C144" s="32"/>
      <c r="D144" s="33"/>
      <c r="E144" s="32"/>
      <c r="F144" s="32"/>
    </row>
    <row r="145" spans="1:6" s="31" customFormat="1">
      <c r="A145" s="31" t="s">
        <v>91</v>
      </c>
      <c r="B145" s="32"/>
      <c r="C145" s="32"/>
      <c r="D145" s="33"/>
      <c r="E145" s="32"/>
      <c r="F145" s="32"/>
    </row>
    <row r="146" spans="1:6" s="31" customFormat="1">
      <c r="A146" s="31" t="s">
        <v>92</v>
      </c>
      <c r="B146" s="32"/>
      <c r="C146" s="32"/>
      <c r="D146" s="33"/>
      <c r="E146" s="32"/>
      <c r="F146" s="32"/>
    </row>
    <row r="147" spans="1:6" s="31" customFormat="1">
      <c r="A147" s="31" t="s">
        <v>93</v>
      </c>
      <c r="B147" s="32"/>
      <c r="C147" s="32"/>
      <c r="D147" s="33"/>
      <c r="E147" s="32"/>
      <c r="F147" s="32"/>
    </row>
    <row r="148" spans="1:6" s="31" customFormat="1">
      <c r="B148" s="32"/>
      <c r="C148" s="32"/>
      <c r="D148" s="33"/>
      <c r="E148" s="32"/>
      <c r="F148" s="32"/>
    </row>
    <row r="149" spans="1:6" s="31" customFormat="1">
      <c r="A149" s="31" t="s">
        <v>94</v>
      </c>
      <c r="B149" s="32"/>
      <c r="C149" s="32"/>
      <c r="D149" s="33"/>
      <c r="E149" s="32"/>
      <c r="F149" s="32"/>
    </row>
    <row r="150" spans="1:6" s="31" customFormat="1">
      <c r="B150" s="32"/>
      <c r="C150" s="32"/>
      <c r="D150" s="33"/>
      <c r="E150" s="32"/>
      <c r="F150" s="32"/>
    </row>
    <row r="151" spans="1:6" s="31" customFormat="1">
      <c r="A151" s="31" t="s">
        <v>133</v>
      </c>
      <c r="B151" s="32"/>
      <c r="C151" s="32"/>
      <c r="D151" s="33"/>
      <c r="E151" s="32"/>
      <c r="F151" s="32"/>
    </row>
    <row r="152" spans="1:6" s="31" customFormat="1">
      <c r="A152" s="31" t="s">
        <v>96</v>
      </c>
      <c r="B152" s="32"/>
      <c r="C152" s="32"/>
      <c r="D152" s="33"/>
      <c r="E152" s="32"/>
      <c r="F152" s="32"/>
    </row>
    <row r="153" spans="1:6" s="31" customFormat="1">
      <c r="B153" s="32"/>
      <c r="C153" s="32"/>
      <c r="D153" s="33"/>
      <c r="E153" s="32"/>
      <c r="F153" s="32"/>
    </row>
    <row r="154" spans="1:6" s="31" customFormat="1">
      <c r="A154" s="31" t="s">
        <v>132</v>
      </c>
      <c r="B154" s="32"/>
      <c r="C154" s="32"/>
      <c r="D154" s="33"/>
      <c r="E154" s="32"/>
      <c r="F154" s="32"/>
    </row>
    <row r="155" spans="1:6" s="31" customFormat="1">
      <c r="A155" s="31" t="s">
        <v>97</v>
      </c>
      <c r="B155" s="32"/>
      <c r="C155" s="32"/>
      <c r="D155" s="33"/>
      <c r="E155" s="32"/>
      <c r="F155" s="32"/>
    </row>
    <row r="156" spans="1:6" s="31" customFormat="1">
      <c r="B156" s="32"/>
      <c r="C156" s="32"/>
      <c r="D156" s="33"/>
      <c r="E156" s="32"/>
      <c r="F156" s="32"/>
    </row>
    <row r="157" spans="1:6" s="31" customFormat="1">
      <c r="B157" s="31" t="s">
        <v>99</v>
      </c>
      <c r="C157" s="32" t="s">
        <v>5</v>
      </c>
      <c r="D157" s="33"/>
      <c r="E157" s="32"/>
      <c r="F157" s="32"/>
    </row>
    <row r="158" spans="1:6" s="31" customFormat="1">
      <c r="B158" s="31" t="s">
        <v>134</v>
      </c>
      <c r="C158" s="32" t="s">
        <v>44</v>
      </c>
      <c r="D158" s="33"/>
      <c r="E158" s="32"/>
      <c r="F158" s="32"/>
    </row>
    <row r="159" spans="1:6" s="31" customFormat="1">
      <c r="B159" s="31" t="s">
        <v>135</v>
      </c>
      <c r="C159" s="32" t="s">
        <v>46</v>
      </c>
      <c r="D159" s="33"/>
      <c r="E159" s="32"/>
      <c r="F159" s="32"/>
    </row>
    <row r="160" spans="1:6" s="31" customFormat="1">
      <c r="B160" s="31" t="s">
        <v>47</v>
      </c>
      <c r="C160" s="32" t="s">
        <v>9</v>
      </c>
      <c r="D160" s="33"/>
      <c r="E160" s="32"/>
      <c r="F160" s="32"/>
    </row>
    <row r="161" spans="2:6" s="31" customFormat="1">
      <c r="B161" s="31" t="s">
        <v>48</v>
      </c>
      <c r="C161" s="32" t="s">
        <v>49</v>
      </c>
      <c r="D161" s="33"/>
      <c r="E161" s="32"/>
      <c r="F161" s="32"/>
    </row>
    <row r="162" spans="2:6" s="31" customFormat="1">
      <c r="B162" s="31" t="s">
        <v>50</v>
      </c>
      <c r="C162" s="32" t="s">
        <v>51</v>
      </c>
      <c r="D162" s="33"/>
      <c r="E162" s="32"/>
      <c r="F162" s="32"/>
    </row>
    <row r="163" spans="2:6" s="31" customFormat="1">
      <c r="B163" s="31" t="s">
        <v>52</v>
      </c>
      <c r="C163" s="32" t="s">
        <v>53</v>
      </c>
      <c r="D163" s="33"/>
      <c r="E163" s="32"/>
      <c r="F163" s="32"/>
    </row>
    <row r="164" spans="2:6" s="31" customFormat="1">
      <c r="B164" s="31" t="s">
        <v>118</v>
      </c>
      <c r="C164" s="32" t="s">
        <v>55</v>
      </c>
      <c r="D164" s="33"/>
      <c r="E164" s="32"/>
      <c r="F164" s="32"/>
    </row>
    <row r="165" spans="2:6" s="31" customFormat="1">
      <c r="B165" s="31" t="s">
        <v>56</v>
      </c>
      <c r="C165" s="32" t="s">
        <v>57</v>
      </c>
      <c r="D165" s="33"/>
      <c r="E165" s="32"/>
      <c r="F165" s="32"/>
    </row>
    <row r="166" spans="2:6" s="31" customFormat="1">
      <c r="B166" s="31" t="s">
        <v>105</v>
      </c>
      <c r="C166" s="32" t="s">
        <v>59</v>
      </c>
      <c r="D166" s="33"/>
      <c r="E166" s="32"/>
      <c r="F166" s="32"/>
    </row>
    <row r="167" spans="2:6" s="31" customFormat="1">
      <c r="B167" s="31" t="s">
        <v>60</v>
      </c>
      <c r="C167" s="32" t="s">
        <v>61</v>
      </c>
      <c r="D167" s="33"/>
      <c r="E167" s="32"/>
      <c r="F167" s="32"/>
    </row>
    <row r="168" spans="2:6" s="31" customFormat="1">
      <c r="B168" s="31" t="s">
        <v>62</v>
      </c>
      <c r="C168" s="32" t="s">
        <v>63</v>
      </c>
      <c r="D168" s="33"/>
      <c r="E168" s="32"/>
      <c r="F168" s="32"/>
    </row>
    <row r="169" spans="2:6" s="31" customFormat="1">
      <c r="B169" s="31" t="s">
        <v>106</v>
      </c>
      <c r="C169" s="32" t="s">
        <v>64</v>
      </c>
      <c r="D169" s="33"/>
      <c r="E169" s="32"/>
      <c r="F169" s="32"/>
    </row>
    <row r="170" spans="2:6" s="31" customFormat="1">
      <c r="B170" s="31" t="s">
        <v>65</v>
      </c>
      <c r="C170" s="32" t="s">
        <v>66</v>
      </c>
      <c r="D170" s="33"/>
      <c r="E170" s="32"/>
      <c r="F170" s="32"/>
    </row>
    <row r="171" spans="2:6" s="31" customFormat="1">
      <c r="B171" s="31" t="s">
        <v>67</v>
      </c>
      <c r="C171" s="32" t="s">
        <v>68</v>
      </c>
      <c r="D171" s="33"/>
      <c r="E171" s="32"/>
      <c r="F171" s="32"/>
    </row>
    <row r="172" spans="2:6" s="31" customFormat="1">
      <c r="B172" s="31" t="s">
        <v>113</v>
      </c>
      <c r="C172" s="32" t="s">
        <v>70</v>
      </c>
      <c r="D172" s="33"/>
      <c r="E172" s="32"/>
      <c r="F172" s="32"/>
    </row>
    <row r="173" spans="2:6" s="31" customFormat="1">
      <c r="B173" s="31" t="s">
        <v>114</v>
      </c>
      <c r="C173" s="32" t="s">
        <v>72</v>
      </c>
      <c r="D173" s="33"/>
      <c r="E173" s="32"/>
      <c r="F173" s="32"/>
    </row>
    <row r="174" spans="2:6" s="31" customFormat="1">
      <c r="B174" s="31" t="s">
        <v>107</v>
      </c>
      <c r="C174" s="32" t="s">
        <v>23</v>
      </c>
      <c r="D174" s="33"/>
      <c r="E174" s="32"/>
      <c r="F174" s="32"/>
    </row>
    <row r="175" spans="2:6" s="31" customFormat="1">
      <c r="B175" s="31" t="s">
        <v>74</v>
      </c>
      <c r="C175" s="32" t="s">
        <v>75</v>
      </c>
      <c r="D175" s="33"/>
      <c r="E175" s="32"/>
      <c r="F175" s="32"/>
    </row>
    <row r="176" spans="2:6" s="31" customFormat="1">
      <c r="B176" s="31" t="s">
        <v>115</v>
      </c>
      <c r="C176" s="32" t="s">
        <v>25</v>
      </c>
      <c r="D176" s="33"/>
      <c r="E176" s="32"/>
      <c r="F176" s="32"/>
    </row>
    <row r="177" spans="2:6" s="31" customFormat="1">
      <c r="B177" s="31" t="s">
        <v>77</v>
      </c>
      <c r="C177" s="32" t="s">
        <v>78</v>
      </c>
      <c r="D177" s="33"/>
      <c r="E177" s="32"/>
      <c r="F177" s="32"/>
    </row>
    <row r="178" spans="2:6" s="31" customFormat="1">
      <c r="B178" s="31" t="s">
        <v>130</v>
      </c>
      <c r="C178" s="32" t="s">
        <v>80</v>
      </c>
      <c r="D178" s="33"/>
      <c r="E178" s="32"/>
      <c r="F178" s="32"/>
    </row>
    <row r="179" spans="2:6" s="31" customFormat="1">
      <c r="B179" s="31" t="s">
        <v>28</v>
      </c>
      <c r="C179" s="32" t="s">
        <v>28</v>
      </c>
      <c r="D179" s="33"/>
      <c r="E179" s="32"/>
      <c r="F179" s="32"/>
    </row>
    <row r="180" spans="2:6" s="31" customFormat="1">
      <c r="B180" s="31" t="s">
        <v>8</v>
      </c>
      <c r="C180" s="32" t="s">
        <v>8</v>
      </c>
      <c r="D180" s="33"/>
      <c r="E180" s="32"/>
      <c r="F180" s="32"/>
    </row>
    <row r="181" spans="2:6" s="31" customFormat="1">
      <c r="B181" s="32"/>
      <c r="C181" s="32"/>
      <c r="D181" s="33"/>
      <c r="E181" s="32"/>
      <c r="F181" s="32"/>
    </row>
    <row r="182" spans="2:6" s="31" customFormat="1">
      <c r="B182" s="32" t="s">
        <v>100</v>
      </c>
      <c r="C182" s="32"/>
      <c r="D182" s="33"/>
      <c r="E182" s="32"/>
      <c r="F182" s="32"/>
    </row>
    <row r="183" spans="2:6" s="31" customFormat="1">
      <c r="B183" s="32" t="s">
        <v>101</v>
      </c>
      <c r="C183" s="32"/>
      <c r="D183" s="33"/>
      <c r="E183" s="32"/>
      <c r="F183" s="32"/>
    </row>
    <row r="184" spans="2:6" s="31" customFormat="1">
      <c r="B184" s="32"/>
      <c r="C184" s="32"/>
      <c r="D184" s="33"/>
      <c r="E184" s="32"/>
      <c r="F184" s="32"/>
    </row>
    <row r="185" spans="2:6" s="31" customFormat="1">
      <c r="B185" s="92" t="s">
        <v>31</v>
      </c>
      <c r="C185" s="92"/>
      <c r="D185" s="33"/>
      <c r="E185" s="32"/>
      <c r="F185" s="32"/>
    </row>
    <row r="186" spans="2:6" s="31" customFormat="1">
      <c r="B186" s="32"/>
      <c r="C186" s="32"/>
      <c r="D186" s="33"/>
      <c r="E186" s="32"/>
      <c r="F186" s="32"/>
    </row>
    <row r="187" spans="2:6" s="31" customFormat="1">
      <c r="B187" s="47" t="s">
        <v>136</v>
      </c>
      <c r="C187" s="32"/>
      <c r="D187" s="33"/>
      <c r="E187" s="32"/>
      <c r="F187" s="32"/>
    </row>
    <row r="188" spans="2:6" s="31" customFormat="1">
      <c r="B188" s="47" t="s">
        <v>137</v>
      </c>
      <c r="C188" s="32"/>
      <c r="D188" s="33"/>
      <c r="E188" s="32"/>
      <c r="F188" s="32"/>
    </row>
    <row r="189" spans="2:6" s="31" customFormat="1">
      <c r="B189" s="47" t="s">
        <v>138</v>
      </c>
      <c r="C189" s="32"/>
      <c r="D189" s="33"/>
      <c r="E189" s="32"/>
      <c r="F189" s="32"/>
    </row>
    <row r="190" spans="2:6" s="31" customFormat="1">
      <c r="B190" s="47" t="s">
        <v>103</v>
      </c>
      <c r="C190" s="32"/>
      <c r="D190" s="33"/>
      <c r="E190" s="32"/>
      <c r="F190" s="32"/>
    </row>
    <row r="191" spans="2:6" s="31" customFormat="1">
      <c r="B191" s="32"/>
      <c r="C191" s="32"/>
      <c r="D191" s="33"/>
      <c r="E191" s="32"/>
      <c r="F191" s="32"/>
    </row>
    <row r="192" spans="2:6" s="31" customFormat="1">
      <c r="B192" s="32"/>
      <c r="C192" s="32"/>
      <c r="D192" s="33"/>
      <c r="E192" s="32"/>
      <c r="F192" s="32"/>
    </row>
  </sheetData>
  <mergeCells count="1">
    <mergeCell ref="B185:C185"/>
  </mergeCells>
  <phoneticPr fontId="3" type="noConversion"/>
  <printOptions horizontalCentered="1"/>
  <pageMargins left="0.25" right="0.25" top="1" bottom="0.75" header="0.5" footer="0.25"/>
  <pageSetup orientation="portrait" horizontalDpi="355" verticalDpi="355" r:id="rId1"/>
  <headerFooter alignWithMargins="0"/>
  <rowBreaks count="4" manualBreakCount="4">
    <brk id="41" max="16383" man="1"/>
    <brk id="81" max="16383" man="1"/>
    <brk id="110" max="16383" man="1"/>
    <brk id="14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0"/>
  <sheetViews>
    <sheetView workbookViewId="0">
      <selection activeCell="H140" sqref="H140"/>
    </sheetView>
  </sheetViews>
  <sheetFormatPr defaultRowHeight="12.75"/>
  <cols>
    <col min="1" max="1" width="22.140625" customWidth="1"/>
    <col min="2" max="3" width="17" style="4" customWidth="1"/>
    <col min="4" max="4" width="17.85546875" style="7" customWidth="1"/>
    <col min="5" max="5" width="14.7109375" style="4" customWidth="1"/>
    <col min="6" max="6" width="13" style="4" customWidth="1"/>
  </cols>
  <sheetData>
    <row r="1" spans="1:10">
      <c r="A1" t="s">
        <v>0</v>
      </c>
      <c r="D1" s="14">
        <v>39352</v>
      </c>
    </row>
    <row r="2" spans="1:10">
      <c r="A2" t="s">
        <v>1</v>
      </c>
    </row>
    <row r="3" spans="1:10" ht="13.5" thickBot="1"/>
    <row r="4" spans="1:10" s="1" customFormat="1" ht="26.25" thickBot="1">
      <c r="B4" s="5" t="s">
        <v>2</v>
      </c>
      <c r="C4" s="5" t="s">
        <v>3</v>
      </c>
      <c r="D4" s="8" t="s">
        <v>4</v>
      </c>
      <c r="E4" s="6" t="s">
        <v>125</v>
      </c>
      <c r="F4" s="6" t="s">
        <v>81</v>
      </c>
      <c r="G4" s="2"/>
      <c r="H4" s="2"/>
      <c r="I4" s="2"/>
      <c r="J4" s="2"/>
    </row>
    <row r="6" spans="1:10" ht="15" customHeight="1">
      <c r="A6" t="s">
        <v>5</v>
      </c>
      <c r="B6" s="4">
        <v>1054525</v>
      </c>
      <c r="C6" s="4">
        <v>48508.13</v>
      </c>
      <c r="D6" s="7">
        <v>126</v>
      </c>
      <c r="E6" s="4">
        <f>SUM(D6*5)</f>
        <v>630</v>
      </c>
      <c r="F6" s="4">
        <f>SUM(D6*5)</f>
        <v>630</v>
      </c>
    </row>
    <row r="7" spans="1:10" ht="15" customHeight="1">
      <c r="A7" t="s">
        <v>6</v>
      </c>
      <c r="B7" s="4">
        <v>18801096</v>
      </c>
      <c r="C7" s="4">
        <v>864850.55</v>
      </c>
      <c r="D7" s="7">
        <v>1020</v>
      </c>
      <c r="E7" s="4">
        <f t="shared" ref="E7:E29" si="0">SUM(D7*5)</f>
        <v>5100</v>
      </c>
      <c r="F7" s="4">
        <f t="shared" ref="F7:F29" si="1">SUM(D7*5)</f>
        <v>5100</v>
      </c>
    </row>
    <row r="8" spans="1:10" ht="15" customHeight="1">
      <c r="A8" t="s">
        <v>7</v>
      </c>
      <c r="B8" s="4">
        <v>2969220</v>
      </c>
      <c r="C8" s="4">
        <v>136584.04</v>
      </c>
      <c r="D8" s="7">
        <v>167</v>
      </c>
      <c r="E8" s="4">
        <f t="shared" si="0"/>
        <v>835</v>
      </c>
      <c r="F8" s="4">
        <f t="shared" si="1"/>
        <v>835</v>
      </c>
    </row>
    <row r="9" spans="1:10" ht="15" customHeight="1">
      <c r="A9" t="s">
        <v>8</v>
      </c>
      <c r="B9" s="4">
        <v>114910807</v>
      </c>
      <c r="C9" s="4">
        <v>5285897.2</v>
      </c>
      <c r="D9" s="7">
        <v>6707</v>
      </c>
      <c r="E9" s="4">
        <f t="shared" si="0"/>
        <v>33535</v>
      </c>
      <c r="F9" s="4">
        <f t="shared" si="1"/>
        <v>33535</v>
      </c>
    </row>
    <row r="10" spans="1:10" ht="15" customHeight="1">
      <c r="A10" t="s">
        <v>9</v>
      </c>
      <c r="B10" s="4">
        <v>3400065</v>
      </c>
      <c r="C10" s="4">
        <v>156403.03</v>
      </c>
      <c r="D10" s="7">
        <v>307</v>
      </c>
      <c r="E10" s="4">
        <f t="shared" si="0"/>
        <v>1535</v>
      </c>
      <c r="F10" s="4">
        <f t="shared" si="1"/>
        <v>1535</v>
      </c>
    </row>
    <row r="11" spans="1:10" ht="15" customHeight="1">
      <c r="A11" t="s">
        <v>10</v>
      </c>
      <c r="B11" s="4">
        <v>57850817</v>
      </c>
      <c r="C11" s="4">
        <v>2661137.71</v>
      </c>
      <c r="D11" s="7">
        <v>2276</v>
      </c>
      <c r="E11" s="4">
        <f t="shared" si="0"/>
        <v>11380</v>
      </c>
      <c r="F11" s="4">
        <f t="shared" si="1"/>
        <v>11380</v>
      </c>
    </row>
    <row r="12" spans="1:10" ht="15" customHeight="1">
      <c r="A12" t="s">
        <v>11</v>
      </c>
      <c r="B12" s="4">
        <v>7131716</v>
      </c>
      <c r="C12" s="4">
        <v>328059.08</v>
      </c>
      <c r="D12" s="7">
        <v>172</v>
      </c>
      <c r="E12" s="4">
        <f t="shared" si="0"/>
        <v>860</v>
      </c>
      <c r="F12" s="4">
        <f t="shared" si="1"/>
        <v>860</v>
      </c>
    </row>
    <row r="13" spans="1:10" ht="15" customHeight="1">
      <c r="A13" t="s">
        <v>12</v>
      </c>
      <c r="B13" s="4">
        <v>7557625</v>
      </c>
      <c r="C13" s="4">
        <v>347650.69</v>
      </c>
      <c r="D13" s="7">
        <v>395</v>
      </c>
      <c r="E13" s="4">
        <f t="shared" si="0"/>
        <v>1975</v>
      </c>
      <c r="F13" s="4">
        <f t="shared" si="1"/>
        <v>1975</v>
      </c>
    </row>
    <row r="14" spans="1:10" ht="15" customHeight="1">
      <c r="A14" t="s">
        <v>13</v>
      </c>
      <c r="B14" s="4">
        <v>8226173</v>
      </c>
      <c r="C14" s="4">
        <v>378403.98</v>
      </c>
      <c r="D14" s="7">
        <v>376</v>
      </c>
      <c r="E14" s="4">
        <f t="shared" si="0"/>
        <v>1880</v>
      </c>
      <c r="F14" s="4">
        <f t="shared" si="1"/>
        <v>1880</v>
      </c>
    </row>
    <row r="15" spans="1:10" ht="15" customHeight="1">
      <c r="A15" t="s">
        <v>14</v>
      </c>
      <c r="B15" s="4">
        <v>11254979</v>
      </c>
      <c r="C15" s="4">
        <v>517729.05</v>
      </c>
      <c r="D15" s="7">
        <v>875</v>
      </c>
      <c r="E15" s="4">
        <f t="shared" si="0"/>
        <v>4375</v>
      </c>
      <c r="F15" s="4">
        <f t="shared" si="1"/>
        <v>4375</v>
      </c>
    </row>
    <row r="16" spans="1:10" ht="15" customHeight="1">
      <c r="A16" t="s">
        <v>15</v>
      </c>
      <c r="B16" s="4">
        <v>10031225</v>
      </c>
      <c r="C16" s="4">
        <v>461436.43</v>
      </c>
      <c r="D16" s="7">
        <v>796</v>
      </c>
      <c r="E16" s="4">
        <f t="shared" si="0"/>
        <v>3980</v>
      </c>
      <c r="F16" s="4">
        <f t="shared" si="1"/>
        <v>3980</v>
      </c>
    </row>
    <row r="17" spans="1:6" ht="15" customHeight="1">
      <c r="A17" t="s">
        <v>16</v>
      </c>
      <c r="B17" s="4">
        <v>29869030</v>
      </c>
      <c r="C17" s="4">
        <v>1373975.71</v>
      </c>
      <c r="D17" s="7">
        <v>1557</v>
      </c>
      <c r="E17" s="4">
        <f t="shared" si="0"/>
        <v>7785</v>
      </c>
      <c r="F17" s="4">
        <f t="shared" si="1"/>
        <v>7785</v>
      </c>
    </row>
    <row r="18" spans="1:6" ht="15" customHeight="1">
      <c r="A18" t="s">
        <v>17</v>
      </c>
      <c r="B18" s="4">
        <v>7374028</v>
      </c>
      <c r="C18" s="4">
        <v>339205.41</v>
      </c>
      <c r="D18" s="7">
        <v>196</v>
      </c>
      <c r="E18" s="4">
        <f t="shared" si="0"/>
        <v>980</v>
      </c>
      <c r="F18" s="4">
        <f t="shared" si="1"/>
        <v>980</v>
      </c>
    </row>
    <row r="19" spans="1:6" ht="15" customHeight="1">
      <c r="A19" t="s">
        <v>18</v>
      </c>
      <c r="B19" s="4">
        <v>20101425</v>
      </c>
      <c r="C19" s="4">
        <v>924665.58</v>
      </c>
      <c r="D19" s="7">
        <v>882</v>
      </c>
      <c r="E19" s="4">
        <f t="shared" si="0"/>
        <v>4410</v>
      </c>
      <c r="F19" s="4">
        <f t="shared" si="1"/>
        <v>4410</v>
      </c>
    </row>
    <row r="20" spans="1:6" ht="15" customHeight="1">
      <c r="A20" t="s">
        <v>19</v>
      </c>
      <c r="B20" s="4">
        <v>35435832</v>
      </c>
      <c r="C20" s="4">
        <v>1630048.35</v>
      </c>
      <c r="D20" s="7">
        <v>1968</v>
      </c>
      <c r="E20" s="4">
        <f t="shared" si="0"/>
        <v>9840</v>
      </c>
      <c r="F20" s="4">
        <f t="shared" si="1"/>
        <v>9840</v>
      </c>
    </row>
    <row r="21" spans="1:6" ht="15" customHeight="1">
      <c r="A21" t="s">
        <v>20</v>
      </c>
      <c r="B21" s="4">
        <v>14432690</v>
      </c>
      <c r="C21" s="4">
        <v>663903.48</v>
      </c>
      <c r="D21" s="7">
        <v>850</v>
      </c>
      <c r="E21" s="4">
        <f t="shared" si="0"/>
        <v>4250</v>
      </c>
      <c r="F21" s="4">
        <f t="shared" si="1"/>
        <v>4250</v>
      </c>
    </row>
    <row r="22" spans="1:6" ht="15" customHeight="1">
      <c r="A22" t="s">
        <v>21</v>
      </c>
      <c r="B22" s="4">
        <v>37059243</v>
      </c>
      <c r="C22" s="4">
        <v>1704725.14</v>
      </c>
      <c r="D22" s="7">
        <v>1498</v>
      </c>
      <c r="E22" s="4">
        <f t="shared" si="0"/>
        <v>7490</v>
      </c>
      <c r="F22" s="4">
        <f t="shared" si="1"/>
        <v>7490</v>
      </c>
    </row>
    <row r="23" spans="1:6" ht="15" customHeight="1">
      <c r="A23" t="s">
        <v>22</v>
      </c>
      <c r="B23" s="4">
        <v>17838257</v>
      </c>
      <c r="C23" s="4">
        <v>820559.78</v>
      </c>
      <c r="D23" s="7">
        <v>1631</v>
      </c>
      <c r="E23" s="4">
        <f t="shared" si="0"/>
        <v>8155</v>
      </c>
      <c r="F23" s="4">
        <f t="shared" si="1"/>
        <v>8155</v>
      </c>
    </row>
    <row r="24" spans="1:6" ht="15" customHeight="1">
      <c r="A24" t="s">
        <v>23</v>
      </c>
      <c r="B24" s="4">
        <v>5412101</v>
      </c>
      <c r="C24" s="4">
        <v>248956.63</v>
      </c>
      <c r="D24" s="7">
        <v>407</v>
      </c>
      <c r="E24" s="4">
        <f t="shared" si="0"/>
        <v>2035</v>
      </c>
      <c r="F24" s="4">
        <f t="shared" si="1"/>
        <v>2035</v>
      </c>
    </row>
    <row r="25" spans="1:6" ht="15" customHeight="1">
      <c r="A25" t="s">
        <v>24</v>
      </c>
      <c r="B25" s="4">
        <v>12976325</v>
      </c>
      <c r="C25" s="4">
        <v>596910.87</v>
      </c>
      <c r="D25" s="7">
        <v>1193</v>
      </c>
      <c r="E25" s="4">
        <f t="shared" si="0"/>
        <v>5965</v>
      </c>
      <c r="F25" s="4">
        <f t="shared" si="1"/>
        <v>5965</v>
      </c>
    </row>
    <row r="26" spans="1:6" ht="15" customHeight="1">
      <c r="A26" t="s">
        <v>25</v>
      </c>
      <c r="B26" s="4">
        <v>4746558</v>
      </c>
      <c r="C26" s="4">
        <v>218341.59</v>
      </c>
      <c r="D26" s="7">
        <v>515</v>
      </c>
      <c r="E26" s="4">
        <f t="shared" si="0"/>
        <v>2575</v>
      </c>
      <c r="F26" s="4">
        <f t="shared" si="1"/>
        <v>2575</v>
      </c>
    </row>
    <row r="27" spans="1:6" ht="15" customHeight="1">
      <c r="A27" t="s">
        <v>26</v>
      </c>
      <c r="B27" s="4">
        <v>5748812</v>
      </c>
      <c r="C27" s="4">
        <v>264445.51</v>
      </c>
      <c r="D27" s="7">
        <v>173</v>
      </c>
      <c r="E27" s="4">
        <f t="shared" si="0"/>
        <v>865</v>
      </c>
      <c r="F27" s="4">
        <f t="shared" si="1"/>
        <v>865</v>
      </c>
    </row>
    <row r="28" spans="1:6" ht="15" customHeight="1">
      <c r="A28" t="s">
        <v>27</v>
      </c>
      <c r="B28" s="4">
        <v>4641016</v>
      </c>
      <c r="C28" s="4">
        <v>213486.85</v>
      </c>
      <c r="D28" s="7">
        <v>196</v>
      </c>
      <c r="E28" s="4">
        <f t="shared" si="0"/>
        <v>980</v>
      </c>
      <c r="F28" s="4">
        <f t="shared" si="1"/>
        <v>980</v>
      </c>
    </row>
    <row r="29" spans="1:6" ht="15" customHeight="1">
      <c r="A29" t="s">
        <v>28</v>
      </c>
      <c r="B29" s="4">
        <v>17070189</v>
      </c>
      <c r="C29" s="4">
        <v>785228.63</v>
      </c>
      <c r="D29" s="7">
        <v>1178</v>
      </c>
      <c r="E29" s="4">
        <f t="shared" si="0"/>
        <v>5890</v>
      </c>
      <c r="F29" s="4">
        <f t="shared" si="1"/>
        <v>5890</v>
      </c>
    </row>
    <row r="30" spans="1:6" ht="13.5" thickBot="1"/>
    <row r="31" spans="1:6" ht="13.5" thickBot="1">
      <c r="A31" s="9" t="s">
        <v>29</v>
      </c>
      <c r="B31" s="10">
        <f>SUM(B6:B30)</f>
        <v>455893754</v>
      </c>
      <c r="C31" s="12">
        <f>SUM(C6:C30)</f>
        <v>20971113.420000006</v>
      </c>
      <c r="D31" s="13">
        <f>SUM(D6:D30)</f>
        <v>25461</v>
      </c>
      <c r="E31" s="12">
        <f>SUM(E6:E30)</f>
        <v>127305</v>
      </c>
      <c r="F31" s="11">
        <f>SUM(F6:F30)</f>
        <v>127305</v>
      </c>
    </row>
    <row r="33" spans="1:4">
      <c r="D33" s="7" t="s">
        <v>30</v>
      </c>
    </row>
    <row r="35" spans="1:4">
      <c r="D35" s="15" t="s">
        <v>31</v>
      </c>
    </row>
    <row r="37" spans="1:4">
      <c r="D37" s="16" t="s">
        <v>116</v>
      </c>
    </row>
    <row r="38" spans="1:4">
      <c r="D38" s="16" t="s">
        <v>33</v>
      </c>
    </row>
    <row r="39" spans="1:4">
      <c r="D39" s="16" t="s">
        <v>117</v>
      </c>
    </row>
    <row r="40" spans="1:4">
      <c r="D40" s="16" t="s">
        <v>103</v>
      </c>
    </row>
    <row r="42" spans="1:4">
      <c r="D42" s="14">
        <f>D1</f>
        <v>39352</v>
      </c>
    </row>
    <row r="44" spans="1:4">
      <c r="A44" t="str">
        <f>A1</f>
        <v>Ms. President and Members</v>
      </c>
    </row>
    <row r="45" spans="1:4">
      <c r="A45" t="str">
        <f>A2</f>
        <v>Board of School Directors</v>
      </c>
    </row>
    <row r="47" spans="1:4">
      <c r="A47" t="s">
        <v>35</v>
      </c>
    </row>
    <row r="49" spans="1:6">
      <c r="A49" t="s">
        <v>36</v>
      </c>
    </row>
    <row r="50" spans="1:6">
      <c r="A50" t="s">
        <v>37</v>
      </c>
    </row>
    <row r="51" spans="1:6">
      <c r="A51" t="s">
        <v>120</v>
      </c>
    </row>
    <row r="52" spans="1:6" ht="13.5" thickBot="1"/>
    <row r="53" spans="1:6" ht="13.5" thickBot="1">
      <c r="A53" s="18" t="s">
        <v>39</v>
      </c>
      <c r="B53" s="19"/>
      <c r="C53" s="19" t="s">
        <v>40</v>
      </c>
      <c r="D53" s="20"/>
      <c r="E53" s="19" t="s">
        <v>41</v>
      </c>
      <c r="F53" s="21"/>
    </row>
    <row r="54" spans="1:6" s="31" customFormat="1">
      <c r="B54" s="32"/>
      <c r="C54" s="32"/>
      <c r="D54" s="33"/>
      <c r="E54" s="32"/>
      <c r="F54" s="32"/>
    </row>
    <row r="55" spans="1:6" ht="15" customHeight="1">
      <c r="A55" t="s">
        <v>99</v>
      </c>
      <c r="C55" s="4" t="s">
        <v>5</v>
      </c>
      <c r="E55" s="32">
        <v>9445.7800000000007</v>
      </c>
    </row>
    <row r="56" spans="1:6" ht="15" customHeight="1">
      <c r="A56" t="s">
        <v>112</v>
      </c>
      <c r="C56" s="4" t="s">
        <v>44</v>
      </c>
      <c r="E56" s="32">
        <v>74176.27</v>
      </c>
    </row>
    <row r="57" spans="1:6" ht="15" customHeight="1">
      <c r="A57" t="s">
        <v>45</v>
      </c>
      <c r="C57" s="4" t="s">
        <v>46</v>
      </c>
      <c r="E57" s="32">
        <v>10982.71</v>
      </c>
    </row>
    <row r="58" spans="1:6" ht="15" customHeight="1">
      <c r="A58" t="s">
        <v>47</v>
      </c>
      <c r="C58" s="4" t="s">
        <v>9</v>
      </c>
      <c r="E58" s="32">
        <v>25612.43</v>
      </c>
    </row>
    <row r="59" spans="1:6" ht="15" customHeight="1">
      <c r="A59" t="s">
        <v>48</v>
      </c>
      <c r="C59" s="4" t="s">
        <v>49</v>
      </c>
      <c r="E59" s="32">
        <v>179076.6</v>
      </c>
    </row>
    <row r="60" spans="1:6" ht="15" customHeight="1">
      <c r="A60" t="s">
        <v>50</v>
      </c>
      <c r="C60" s="4" t="s">
        <v>51</v>
      </c>
      <c r="E60" s="32">
        <v>21803.35</v>
      </c>
    </row>
    <row r="61" spans="1:6" ht="15" customHeight="1">
      <c r="A61" t="s">
        <v>52</v>
      </c>
      <c r="C61" s="4" t="s">
        <v>53</v>
      </c>
      <c r="E61" s="32">
        <v>27332.62</v>
      </c>
    </row>
    <row r="62" spans="1:6" ht="15" customHeight="1">
      <c r="A62" t="s">
        <v>118</v>
      </c>
      <c r="C62" s="4" t="s">
        <v>55</v>
      </c>
      <c r="E62" s="32">
        <v>23224.42</v>
      </c>
    </row>
    <row r="63" spans="1:6" ht="15" customHeight="1">
      <c r="A63" t="s">
        <v>56</v>
      </c>
      <c r="C63" s="4" t="s">
        <v>57</v>
      </c>
      <c r="E63" s="32">
        <v>44185.01</v>
      </c>
    </row>
    <row r="64" spans="1:6" ht="15" customHeight="1">
      <c r="A64" t="s">
        <v>105</v>
      </c>
      <c r="C64" s="4" t="s">
        <v>59</v>
      </c>
      <c r="E64" s="32">
        <v>67133.509999999995</v>
      </c>
    </row>
    <row r="65" spans="1:5" ht="15" customHeight="1">
      <c r="A65" t="s">
        <v>60</v>
      </c>
      <c r="C65" s="4" t="s">
        <v>61</v>
      </c>
      <c r="E65" s="32">
        <v>80174.490000000005</v>
      </c>
    </row>
    <row r="66" spans="1:5" ht="15" customHeight="1">
      <c r="A66" t="s">
        <v>62</v>
      </c>
      <c r="C66" s="4" t="s">
        <v>63</v>
      </c>
      <c r="E66" s="32">
        <v>35093.51</v>
      </c>
    </row>
    <row r="67" spans="1:5" ht="15" customHeight="1">
      <c r="A67" t="s">
        <v>106</v>
      </c>
      <c r="C67" s="4" t="s">
        <v>64</v>
      </c>
      <c r="E67" s="32">
        <v>242869.87</v>
      </c>
    </row>
    <row r="68" spans="1:5" ht="15" customHeight="1">
      <c r="A68" t="s">
        <v>65</v>
      </c>
      <c r="C68" s="4" t="s">
        <v>66</v>
      </c>
      <c r="E68" s="32">
        <v>80756.7</v>
      </c>
    </row>
    <row r="69" spans="1:5" ht="15" customHeight="1">
      <c r="A69" t="s">
        <v>67</v>
      </c>
      <c r="C69" s="4" t="s">
        <v>68</v>
      </c>
      <c r="E69" s="32">
        <v>57158.68</v>
      </c>
    </row>
    <row r="70" spans="1:5" ht="15" customHeight="1">
      <c r="A70" t="s">
        <v>113</v>
      </c>
      <c r="C70" s="4" t="s">
        <v>70</v>
      </c>
      <c r="E70" s="32">
        <v>64601.61</v>
      </c>
    </row>
    <row r="71" spans="1:5" ht="15" customHeight="1">
      <c r="A71" t="s">
        <v>114</v>
      </c>
      <c r="C71" s="4" t="s">
        <v>72</v>
      </c>
      <c r="E71" s="32">
        <v>70124.38</v>
      </c>
    </row>
    <row r="72" spans="1:5" ht="15" customHeight="1">
      <c r="A72" t="s">
        <v>107</v>
      </c>
      <c r="C72" s="4" t="s">
        <v>23</v>
      </c>
      <c r="E72" s="32">
        <v>22735.87</v>
      </c>
    </row>
    <row r="73" spans="1:5" ht="15" customHeight="1">
      <c r="A73" t="s">
        <v>74</v>
      </c>
      <c r="C73" s="4" t="s">
        <v>75</v>
      </c>
      <c r="E73" s="32">
        <v>72503.350000000006</v>
      </c>
    </row>
    <row r="74" spans="1:5" ht="15" customHeight="1">
      <c r="A74" t="s">
        <v>115</v>
      </c>
      <c r="C74" s="4" t="s">
        <v>25</v>
      </c>
      <c r="E74" s="32">
        <v>37210.32</v>
      </c>
    </row>
    <row r="75" spans="1:5" ht="15" customHeight="1">
      <c r="A75" t="s">
        <v>77</v>
      </c>
      <c r="C75" s="4" t="s">
        <v>78</v>
      </c>
      <c r="E75" s="32">
        <v>25066.32</v>
      </c>
    </row>
    <row r="76" spans="1:5" ht="15" customHeight="1">
      <c r="A76" t="s">
        <v>79</v>
      </c>
      <c r="C76" s="4" t="s">
        <v>80</v>
      </c>
      <c r="E76" s="32">
        <v>17193.009999999998</v>
      </c>
    </row>
    <row r="77" spans="1:5" ht="15" customHeight="1">
      <c r="A77" t="s">
        <v>28</v>
      </c>
      <c r="C77" s="4" t="s">
        <v>28</v>
      </c>
      <c r="E77" s="32">
        <v>60186.44</v>
      </c>
    </row>
    <row r="78" spans="1:5" ht="15" customHeight="1">
      <c r="A78" t="s">
        <v>8</v>
      </c>
      <c r="C78" s="4" t="s">
        <v>8</v>
      </c>
      <c r="E78" s="32">
        <v>361615.63</v>
      </c>
    </row>
    <row r="79" spans="1:5" ht="13.5" thickBot="1"/>
    <row r="80" spans="1:5" ht="13.5" thickBot="1">
      <c r="C80" s="17" t="s">
        <v>29</v>
      </c>
      <c r="E80" s="12">
        <f>SUM(E55:E79)</f>
        <v>1710262.8800000004</v>
      </c>
    </row>
    <row r="81" spans="1:6" ht="13.5" thickBot="1"/>
    <row r="82" spans="1:6" ht="26.25" thickBot="1">
      <c r="A82" s="3" t="s">
        <v>39</v>
      </c>
      <c r="B82" s="5"/>
      <c r="C82" s="5" t="s">
        <v>40</v>
      </c>
      <c r="D82" s="8"/>
      <c r="E82" s="5" t="s">
        <v>83</v>
      </c>
      <c r="F82" s="6" t="s">
        <v>84</v>
      </c>
    </row>
    <row r="83" spans="1:6" s="31" customFormat="1">
      <c r="B83" s="32"/>
      <c r="C83" s="32"/>
      <c r="D83" s="33"/>
      <c r="E83" s="32"/>
      <c r="F83" s="32"/>
    </row>
    <row r="84" spans="1:6" ht="15" customHeight="1">
      <c r="A84" t="s">
        <v>99</v>
      </c>
      <c r="C84" s="4" t="s">
        <v>5</v>
      </c>
      <c r="E84" s="4">
        <f>60+60</f>
        <v>120</v>
      </c>
      <c r="F84" s="4">
        <f>155+155</f>
        <v>310</v>
      </c>
    </row>
    <row r="85" spans="1:6" ht="15" customHeight="1">
      <c r="A85" t="s">
        <v>112</v>
      </c>
      <c r="C85" s="4" t="s">
        <v>44</v>
      </c>
      <c r="E85" s="4">
        <f>275+275</f>
        <v>550</v>
      </c>
      <c r="F85" s="4">
        <f>430+430</f>
        <v>860</v>
      </c>
    </row>
    <row r="86" spans="1:6" ht="15" customHeight="1">
      <c r="A86" t="s">
        <v>45</v>
      </c>
      <c r="C86" s="4" t="s">
        <v>46</v>
      </c>
      <c r="E86" s="4">
        <v>40</v>
      </c>
      <c r="F86" s="4">
        <f>125+125</f>
        <v>250</v>
      </c>
    </row>
    <row r="87" spans="1:6" ht="15" customHeight="1">
      <c r="A87" t="s">
        <v>47</v>
      </c>
      <c r="C87" s="4" t="s">
        <v>9</v>
      </c>
      <c r="E87" s="4">
        <v>200</v>
      </c>
      <c r="F87" s="4">
        <f>335+335</f>
        <v>670</v>
      </c>
    </row>
    <row r="88" spans="1:6" ht="15" customHeight="1">
      <c r="A88" t="s">
        <v>48</v>
      </c>
      <c r="C88" s="4" t="s">
        <v>49</v>
      </c>
      <c r="E88" s="4">
        <f>585+585</f>
        <v>1170</v>
      </c>
      <c r="F88" s="4">
        <f>995+995</f>
        <v>1990</v>
      </c>
    </row>
    <row r="89" spans="1:6" ht="15" customHeight="1">
      <c r="A89" t="s">
        <v>50</v>
      </c>
      <c r="C89" s="4" t="s">
        <v>51</v>
      </c>
      <c r="E89" s="4">
        <v>30</v>
      </c>
      <c r="F89" s="4">
        <f>160+160</f>
        <v>320</v>
      </c>
    </row>
    <row r="90" spans="1:6" ht="15" customHeight="1">
      <c r="A90" t="s">
        <v>52</v>
      </c>
      <c r="C90" s="4" t="s">
        <v>53</v>
      </c>
      <c r="E90" s="4">
        <v>250</v>
      </c>
      <c r="F90" s="4">
        <v>240</v>
      </c>
    </row>
    <row r="91" spans="1:6" ht="15" customHeight="1">
      <c r="A91" t="s">
        <v>118</v>
      </c>
      <c r="C91" s="4" t="s">
        <v>55</v>
      </c>
      <c r="E91" s="4">
        <f>175+175</f>
        <v>350</v>
      </c>
      <c r="F91" s="4">
        <v>400</v>
      </c>
    </row>
    <row r="92" spans="1:6" ht="15" customHeight="1">
      <c r="A92" t="s">
        <v>56</v>
      </c>
      <c r="C92" s="4" t="s">
        <v>57</v>
      </c>
      <c r="E92" s="4">
        <f>85+85</f>
        <v>170</v>
      </c>
      <c r="F92" s="4">
        <v>650</v>
      </c>
    </row>
    <row r="93" spans="1:6" ht="15" customHeight="1">
      <c r="A93" t="s">
        <v>105</v>
      </c>
      <c r="C93" s="4" t="s">
        <v>59</v>
      </c>
      <c r="E93" s="4">
        <f>195+195</f>
        <v>390</v>
      </c>
      <c r="F93" s="4">
        <v>850</v>
      </c>
    </row>
    <row r="94" spans="1:6" ht="15" customHeight="1">
      <c r="A94" t="s">
        <v>60</v>
      </c>
      <c r="C94" s="4" t="s">
        <v>61</v>
      </c>
      <c r="E94" s="4">
        <f>345+345</f>
        <v>690</v>
      </c>
      <c r="F94" s="4">
        <f>335+335</f>
        <v>670</v>
      </c>
    </row>
    <row r="95" spans="1:6" ht="15" customHeight="1">
      <c r="A95" t="s">
        <v>62</v>
      </c>
      <c r="C95" s="4" t="s">
        <v>63</v>
      </c>
      <c r="E95" s="4">
        <v>140</v>
      </c>
      <c r="F95" s="4">
        <f>165+165</f>
        <v>330</v>
      </c>
    </row>
    <row r="96" spans="1:6" ht="15" customHeight="1">
      <c r="A96" t="s">
        <v>106</v>
      </c>
      <c r="C96" s="4" t="s">
        <v>64</v>
      </c>
      <c r="E96" s="4">
        <v>180</v>
      </c>
      <c r="F96" s="4">
        <f>425+425</f>
        <v>850</v>
      </c>
    </row>
    <row r="97" spans="1:6" ht="15" customHeight="1">
      <c r="A97" t="s">
        <v>65</v>
      </c>
      <c r="C97" s="4" t="s">
        <v>66</v>
      </c>
      <c r="E97" s="4">
        <f>345+345</f>
        <v>690</v>
      </c>
      <c r="F97" s="4">
        <f>595+595</f>
        <v>1190</v>
      </c>
    </row>
    <row r="98" spans="1:6" ht="15" customHeight="1">
      <c r="A98" t="s">
        <v>67</v>
      </c>
      <c r="C98" s="4" t="s">
        <v>68</v>
      </c>
      <c r="E98" s="4">
        <v>180</v>
      </c>
      <c r="F98" s="4">
        <f>285+285</f>
        <v>570</v>
      </c>
    </row>
    <row r="99" spans="1:6" ht="15" customHeight="1">
      <c r="A99" t="s">
        <v>113</v>
      </c>
      <c r="C99" s="4" t="s">
        <v>70</v>
      </c>
      <c r="E99" s="4">
        <f>310+310</f>
        <v>620</v>
      </c>
      <c r="F99" s="4">
        <f>505+505</f>
        <v>1010</v>
      </c>
    </row>
    <row r="100" spans="1:6" ht="15" customHeight="1">
      <c r="A100" t="s">
        <v>114</v>
      </c>
      <c r="C100" s="4" t="s">
        <v>72</v>
      </c>
      <c r="E100" s="4">
        <f>405+405</f>
        <v>810</v>
      </c>
      <c r="F100" s="4">
        <f>1195+1195</f>
        <v>2390</v>
      </c>
    </row>
    <row r="101" spans="1:6" ht="15" customHeight="1">
      <c r="A101" t="s">
        <v>107</v>
      </c>
      <c r="C101" s="4" t="s">
        <v>23</v>
      </c>
      <c r="E101" s="4">
        <f>160+160</f>
        <v>320</v>
      </c>
      <c r="F101" s="4">
        <f>275+275</f>
        <v>550</v>
      </c>
    </row>
    <row r="102" spans="1:6" ht="15" customHeight="1">
      <c r="A102" t="s">
        <v>74</v>
      </c>
      <c r="C102" s="4" t="s">
        <v>75</v>
      </c>
      <c r="E102" s="4">
        <f>215+215</f>
        <v>430</v>
      </c>
      <c r="F102" s="4">
        <f>835+835</f>
        <v>1670</v>
      </c>
    </row>
    <row r="103" spans="1:6" ht="15" customHeight="1">
      <c r="A103" t="s">
        <v>115</v>
      </c>
      <c r="C103" s="4" t="s">
        <v>25</v>
      </c>
      <c r="E103" s="4">
        <f>325+325</f>
        <v>650</v>
      </c>
      <c r="F103" s="4">
        <f>605+605</f>
        <v>1210</v>
      </c>
    </row>
    <row r="104" spans="1:6" ht="15" customHeight="1">
      <c r="A104" t="s">
        <v>77</v>
      </c>
      <c r="C104" s="4" t="s">
        <v>78</v>
      </c>
      <c r="E104" s="4">
        <v>50</v>
      </c>
      <c r="F104" s="4">
        <v>180</v>
      </c>
    </row>
    <row r="105" spans="1:6" ht="15" customHeight="1">
      <c r="A105" t="s">
        <v>79</v>
      </c>
      <c r="C105" s="4" t="s">
        <v>80</v>
      </c>
      <c r="E105" s="4">
        <f>55+55</f>
        <v>110</v>
      </c>
      <c r="F105" s="4">
        <f>140+140</f>
        <v>280</v>
      </c>
    </row>
    <row r="106" spans="1:6" ht="15" customHeight="1">
      <c r="A106" t="s">
        <v>28</v>
      </c>
      <c r="C106" s="4" t="s">
        <v>28</v>
      </c>
      <c r="E106" s="4">
        <f>305+305</f>
        <v>610</v>
      </c>
      <c r="F106" s="4">
        <f>520+520</f>
        <v>1040</v>
      </c>
    </row>
    <row r="107" spans="1:6" ht="15" customHeight="1">
      <c r="A107" t="s">
        <v>8</v>
      </c>
      <c r="C107" s="4" t="s">
        <v>8</v>
      </c>
      <c r="E107" s="4">
        <f>1075+1075</f>
        <v>2150</v>
      </c>
      <c r="F107" s="4">
        <f>7930+7930</f>
        <v>15860</v>
      </c>
    </row>
    <row r="108" spans="1:6" ht="13.5" thickBot="1"/>
    <row r="109" spans="1:6" ht="13.5" thickBot="1">
      <c r="C109" s="17" t="s">
        <v>29</v>
      </c>
      <c r="E109" s="12">
        <f>SUM(E84:E108)</f>
        <v>10900</v>
      </c>
      <c r="F109" s="12">
        <f>SUM(F84:F108)</f>
        <v>34340</v>
      </c>
    </row>
    <row r="111" spans="1:6">
      <c r="A111" t="s">
        <v>85</v>
      </c>
    </row>
    <row r="112" spans="1:6">
      <c r="A112" t="s">
        <v>119</v>
      </c>
    </row>
    <row r="113" spans="1:6" s="31" customFormat="1" ht="13.5" thickBot="1">
      <c r="B113" s="32"/>
      <c r="C113" s="32"/>
      <c r="D113" s="33"/>
      <c r="E113" s="32"/>
      <c r="F113" s="32"/>
    </row>
    <row r="114" spans="1:6" ht="13.5" thickBot="1">
      <c r="A114" s="3" t="s">
        <v>39</v>
      </c>
      <c r="B114" s="22" t="s">
        <v>87</v>
      </c>
      <c r="C114" s="22" t="s">
        <v>88</v>
      </c>
      <c r="D114" s="23" t="s">
        <v>89</v>
      </c>
      <c r="E114" s="22" t="s">
        <v>109</v>
      </c>
      <c r="F114" s="24" t="s">
        <v>121</v>
      </c>
    </row>
    <row r="116" spans="1:6" ht="15" customHeight="1">
      <c r="A116" s="4" t="s">
        <v>5</v>
      </c>
      <c r="B116" s="26">
        <v>0</v>
      </c>
      <c r="C116" s="27">
        <v>0</v>
      </c>
      <c r="D116" s="27">
        <v>0</v>
      </c>
      <c r="E116" s="26">
        <v>0</v>
      </c>
      <c r="F116" s="26">
        <v>0</v>
      </c>
    </row>
    <row r="117" spans="1:6" ht="15" customHeight="1">
      <c r="A117" s="4" t="s">
        <v>44</v>
      </c>
      <c r="B117" s="26">
        <v>20</v>
      </c>
      <c r="C117" s="26">
        <v>60</v>
      </c>
      <c r="D117" s="27">
        <v>0</v>
      </c>
      <c r="E117" s="26">
        <v>90</v>
      </c>
      <c r="F117" s="26">
        <v>0</v>
      </c>
    </row>
    <row r="118" spans="1:6" ht="15" customHeight="1">
      <c r="A118" s="4" t="s">
        <v>46</v>
      </c>
      <c r="B118" s="26">
        <v>0</v>
      </c>
      <c r="C118" s="26">
        <v>0</v>
      </c>
      <c r="D118" s="27">
        <v>0</v>
      </c>
      <c r="E118" s="26">
        <v>0</v>
      </c>
      <c r="F118" s="26">
        <v>20</v>
      </c>
    </row>
    <row r="119" spans="1:6" ht="15" customHeight="1">
      <c r="A119" s="4" t="s">
        <v>9</v>
      </c>
      <c r="B119" s="26">
        <v>30</v>
      </c>
      <c r="C119" s="26">
        <v>10</v>
      </c>
      <c r="D119" s="27">
        <v>40</v>
      </c>
      <c r="E119" s="26">
        <v>80</v>
      </c>
      <c r="F119" s="26">
        <v>0</v>
      </c>
    </row>
    <row r="120" spans="1:6" ht="15" customHeight="1">
      <c r="A120" s="4" t="s">
        <v>49</v>
      </c>
      <c r="B120" s="26">
        <v>0</v>
      </c>
      <c r="C120" s="26">
        <v>0</v>
      </c>
      <c r="D120" s="27">
        <v>0</v>
      </c>
      <c r="E120" s="26">
        <v>510</v>
      </c>
      <c r="F120" s="26">
        <v>0</v>
      </c>
    </row>
    <row r="121" spans="1:6" ht="15" customHeight="1">
      <c r="A121" s="4" t="s">
        <v>51</v>
      </c>
      <c r="B121" s="26">
        <v>0</v>
      </c>
      <c r="C121" s="26">
        <v>0</v>
      </c>
      <c r="D121" s="27">
        <v>0</v>
      </c>
      <c r="E121" s="26">
        <v>0</v>
      </c>
      <c r="F121" s="26">
        <v>0</v>
      </c>
    </row>
    <row r="122" spans="1:6" ht="15" customHeight="1">
      <c r="A122" s="4" t="s">
        <v>53</v>
      </c>
      <c r="B122" s="26">
        <v>0</v>
      </c>
      <c r="C122" s="26">
        <v>0</v>
      </c>
      <c r="D122" s="27">
        <v>0</v>
      </c>
      <c r="E122" s="26">
        <v>30</v>
      </c>
      <c r="F122" s="26">
        <v>0</v>
      </c>
    </row>
    <row r="123" spans="1:6" ht="15" customHeight="1">
      <c r="A123" s="4" t="s">
        <v>55</v>
      </c>
      <c r="B123" s="26">
        <v>0</v>
      </c>
      <c r="C123" s="26">
        <v>0</v>
      </c>
      <c r="D123" s="27">
        <v>0</v>
      </c>
      <c r="E123" s="26">
        <v>0</v>
      </c>
      <c r="F123" s="26">
        <v>0</v>
      </c>
    </row>
    <row r="124" spans="1:6" ht="15" customHeight="1">
      <c r="A124" s="4" t="s">
        <v>57</v>
      </c>
      <c r="B124" s="26">
        <v>0</v>
      </c>
      <c r="C124" s="26">
        <v>0</v>
      </c>
      <c r="D124" s="27">
        <v>0</v>
      </c>
      <c r="E124" s="26">
        <v>30</v>
      </c>
      <c r="F124" s="26">
        <v>0</v>
      </c>
    </row>
    <row r="125" spans="1:6" ht="15" customHeight="1">
      <c r="A125" s="4" t="s">
        <v>59</v>
      </c>
      <c r="B125" s="26">
        <v>0</v>
      </c>
      <c r="C125" s="26">
        <v>0</v>
      </c>
      <c r="D125" s="27">
        <v>30</v>
      </c>
      <c r="E125" s="26">
        <v>270</v>
      </c>
      <c r="F125" s="26">
        <v>70</v>
      </c>
    </row>
    <row r="126" spans="1:6" ht="15" customHeight="1">
      <c r="A126" s="4" t="s">
        <v>61</v>
      </c>
      <c r="B126" s="26">
        <v>10</v>
      </c>
      <c r="C126" s="26">
        <v>20</v>
      </c>
      <c r="D126" s="27">
        <v>10</v>
      </c>
      <c r="E126" s="26">
        <v>110</v>
      </c>
      <c r="F126" s="26">
        <v>30</v>
      </c>
    </row>
    <row r="127" spans="1:6" ht="15" customHeight="1">
      <c r="A127" s="4" t="s">
        <v>63</v>
      </c>
      <c r="B127" s="26">
        <v>0</v>
      </c>
      <c r="C127" s="26">
        <v>40</v>
      </c>
      <c r="D127" s="27">
        <v>40</v>
      </c>
      <c r="E127" s="26">
        <v>30</v>
      </c>
      <c r="F127" s="26">
        <v>0</v>
      </c>
    </row>
    <row r="128" spans="1:6" ht="15" customHeight="1">
      <c r="A128" s="4" t="s">
        <v>64</v>
      </c>
      <c r="B128" s="26">
        <v>0</v>
      </c>
      <c r="C128" s="26">
        <v>20</v>
      </c>
      <c r="D128" s="27">
        <v>30</v>
      </c>
      <c r="E128" s="26">
        <v>70</v>
      </c>
      <c r="F128" s="26">
        <v>40</v>
      </c>
    </row>
    <row r="129" spans="1:6" ht="15" customHeight="1">
      <c r="A129" s="4" t="s">
        <v>66</v>
      </c>
      <c r="B129" s="26">
        <v>0</v>
      </c>
      <c r="C129" s="26">
        <v>10</v>
      </c>
      <c r="D129" s="27">
        <v>60</v>
      </c>
      <c r="E129" s="26">
        <v>40</v>
      </c>
      <c r="F129" s="26">
        <v>60</v>
      </c>
    </row>
    <row r="130" spans="1:6" ht="15" customHeight="1">
      <c r="A130" s="4" t="s">
        <v>68</v>
      </c>
      <c r="B130" s="26">
        <v>40</v>
      </c>
      <c r="C130" s="26">
        <v>70</v>
      </c>
      <c r="D130" s="27">
        <v>40</v>
      </c>
      <c r="E130" s="26">
        <v>130</v>
      </c>
      <c r="F130" s="26">
        <v>0</v>
      </c>
    </row>
    <row r="131" spans="1:6" ht="15" customHeight="1">
      <c r="A131" s="4" t="s">
        <v>70</v>
      </c>
      <c r="B131" s="26">
        <v>40</v>
      </c>
      <c r="C131" s="26">
        <v>30</v>
      </c>
      <c r="D131" s="27">
        <v>20</v>
      </c>
      <c r="E131" s="26">
        <v>90</v>
      </c>
      <c r="F131" s="26">
        <v>0</v>
      </c>
    </row>
    <row r="132" spans="1:6" ht="15" customHeight="1">
      <c r="A132" s="4" t="s">
        <v>72</v>
      </c>
      <c r="B132" s="26">
        <v>0</v>
      </c>
      <c r="C132" s="26">
        <v>0</v>
      </c>
      <c r="D132" s="27">
        <v>10</v>
      </c>
      <c r="E132" s="26">
        <v>290</v>
      </c>
      <c r="F132" s="26">
        <v>0</v>
      </c>
    </row>
    <row r="133" spans="1:6" ht="15" customHeight="1">
      <c r="A133" s="4" t="s">
        <v>23</v>
      </c>
      <c r="B133" s="26">
        <v>0</v>
      </c>
      <c r="C133" s="26">
        <v>50</v>
      </c>
      <c r="D133" s="27">
        <v>10</v>
      </c>
      <c r="E133" s="26">
        <v>30</v>
      </c>
      <c r="F133" s="26">
        <v>0</v>
      </c>
    </row>
    <row r="134" spans="1:6" ht="15" customHeight="1">
      <c r="A134" s="4" t="s">
        <v>75</v>
      </c>
      <c r="B134" s="26">
        <v>10</v>
      </c>
      <c r="C134" s="26">
        <v>100</v>
      </c>
      <c r="D134" s="27">
        <v>40</v>
      </c>
      <c r="E134" s="26">
        <v>50</v>
      </c>
      <c r="F134" s="26">
        <v>40</v>
      </c>
    </row>
    <row r="135" spans="1:6" ht="15" customHeight="1">
      <c r="A135" s="4" t="s">
        <v>25</v>
      </c>
      <c r="B135" s="26">
        <v>0</v>
      </c>
      <c r="C135" s="26">
        <v>0</v>
      </c>
      <c r="D135" s="27">
        <v>0</v>
      </c>
      <c r="E135" s="26">
        <v>0</v>
      </c>
      <c r="F135" s="26">
        <v>0</v>
      </c>
    </row>
    <row r="136" spans="1:6" ht="15" customHeight="1">
      <c r="A136" s="4" t="s">
        <v>78</v>
      </c>
      <c r="B136" s="26">
        <v>10</v>
      </c>
      <c r="C136" s="26">
        <v>0</v>
      </c>
      <c r="D136" s="27">
        <v>10</v>
      </c>
      <c r="E136" s="26">
        <v>20</v>
      </c>
      <c r="F136" s="26">
        <v>0</v>
      </c>
    </row>
    <row r="137" spans="1:6" ht="15" customHeight="1">
      <c r="A137" s="4" t="s">
        <v>80</v>
      </c>
      <c r="B137" s="26">
        <v>0</v>
      </c>
      <c r="C137" s="26">
        <v>0</v>
      </c>
      <c r="D137" s="27">
        <v>0</v>
      </c>
      <c r="E137" s="26">
        <v>20</v>
      </c>
      <c r="F137" s="26">
        <v>0</v>
      </c>
    </row>
    <row r="138" spans="1:6" ht="15" customHeight="1">
      <c r="A138" t="s">
        <v>28</v>
      </c>
      <c r="B138" s="26">
        <v>0</v>
      </c>
      <c r="C138" s="26">
        <v>0</v>
      </c>
      <c r="D138" s="27">
        <v>0</v>
      </c>
      <c r="E138" s="26">
        <v>40</v>
      </c>
      <c r="F138" s="26">
        <v>20</v>
      </c>
    </row>
    <row r="139" spans="1:6" ht="15" customHeight="1">
      <c r="A139" t="s">
        <v>8</v>
      </c>
      <c r="B139" s="26">
        <v>190</v>
      </c>
      <c r="C139" s="26">
        <v>150</v>
      </c>
      <c r="D139" s="27">
        <v>520</v>
      </c>
      <c r="E139" s="26">
        <v>1180</v>
      </c>
      <c r="F139" s="26">
        <v>0</v>
      </c>
    </row>
    <row r="140" spans="1:6" ht="13.5" thickBot="1"/>
    <row r="141" spans="1:6" ht="13.5" thickBot="1">
      <c r="A141" s="9" t="s">
        <v>29</v>
      </c>
      <c r="B141" s="12">
        <f>SUM(B116:B140)</f>
        <v>350</v>
      </c>
      <c r="C141" s="12">
        <f>SUM(C116:C140)</f>
        <v>560</v>
      </c>
      <c r="D141" s="12">
        <f>SUM(D116:D140)</f>
        <v>860</v>
      </c>
      <c r="E141" s="12">
        <f>SUM(E116:E140)</f>
        <v>3110</v>
      </c>
      <c r="F141" s="12">
        <f>SUM(F116:F140)</f>
        <v>280</v>
      </c>
    </row>
    <row r="142" spans="1:6">
      <c r="A142" s="9"/>
      <c r="B142" s="25"/>
      <c r="C142" s="25"/>
      <c r="D142" s="25"/>
      <c r="E142" s="25"/>
      <c r="F142" s="25"/>
    </row>
    <row r="143" spans="1:6">
      <c r="A143" s="9"/>
      <c r="B143" s="25"/>
      <c r="C143" s="25"/>
      <c r="D143" s="25"/>
      <c r="E143" s="25"/>
      <c r="F143" s="25"/>
    </row>
    <row r="145" spans="1:3">
      <c r="A145" t="s">
        <v>91</v>
      </c>
    </row>
    <row r="146" spans="1:3">
      <c r="A146" t="s">
        <v>92</v>
      </c>
    </row>
    <row r="147" spans="1:3">
      <c r="A147" t="s">
        <v>93</v>
      </c>
    </row>
    <row r="149" spans="1:3">
      <c r="A149" t="s">
        <v>94</v>
      </c>
    </row>
    <row r="151" spans="1:3">
      <c r="A151" t="s">
        <v>126</v>
      </c>
    </row>
    <row r="152" spans="1:3">
      <c r="A152" t="s">
        <v>96</v>
      </c>
    </row>
    <row r="154" spans="1:3">
      <c r="A154" t="s">
        <v>122</v>
      </c>
    </row>
    <row r="155" spans="1:3">
      <c r="A155" t="s">
        <v>97</v>
      </c>
    </row>
    <row r="157" spans="1:3">
      <c r="B157" t="s">
        <v>99</v>
      </c>
      <c r="C157" s="4" t="s">
        <v>5</v>
      </c>
    </row>
    <row r="158" spans="1:3">
      <c r="B158" t="s">
        <v>112</v>
      </c>
      <c r="C158" s="4" t="s">
        <v>44</v>
      </c>
    </row>
    <row r="159" spans="1:3">
      <c r="B159" t="s">
        <v>123</v>
      </c>
      <c r="C159" s="4" t="s">
        <v>46</v>
      </c>
    </row>
    <row r="160" spans="1:3">
      <c r="B160" t="s">
        <v>47</v>
      </c>
      <c r="C160" s="4" t="s">
        <v>9</v>
      </c>
    </row>
    <row r="161" spans="2:3">
      <c r="B161" t="s">
        <v>48</v>
      </c>
      <c r="C161" s="4" t="s">
        <v>49</v>
      </c>
    </row>
    <row r="162" spans="2:3">
      <c r="B162" t="s">
        <v>50</v>
      </c>
      <c r="C162" s="4" t="s">
        <v>51</v>
      </c>
    </row>
    <row r="163" spans="2:3">
      <c r="B163" t="s">
        <v>52</v>
      </c>
      <c r="C163" s="4" t="s">
        <v>53</v>
      </c>
    </row>
    <row r="164" spans="2:3">
      <c r="B164" t="s">
        <v>118</v>
      </c>
      <c r="C164" s="4" t="s">
        <v>55</v>
      </c>
    </row>
    <row r="165" spans="2:3">
      <c r="B165" t="s">
        <v>56</v>
      </c>
      <c r="C165" s="4" t="s">
        <v>57</v>
      </c>
    </row>
    <row r="166" spans="2:3">
      <c r="B166" t="s">
        <v>105</v>
      </c>
      <c r="C166" s="4" t="s">
        <v>59</v>
      </c>
    </row>
    <row r="167" spans="2:3">
      <c r="B167" t="s">
        <v>60</v>
      </c>
      <c r="C167" s="4" t="s">
        <v>61</v>
      </c>
    </row>
    <row r="168" spans="2:3">
      <c r="B168" t="s">
        <v>62</v>
      </c>
      <c r="C168" s="4" t="s">
        <v>63</v>
      </c>
    </row>
    <row r="169" spans="2:3">
      <c r="B169" t="s">
        <v>106</v>
      </c>
      <c r="C169" s="4" t="s">
        <v>64</v>
      </c>
    </row>
    <row r="170" spans="2:3">
      <c r="B170" t="s">
        <v>65</v>
      </c>
      <c r="C170" s="4" t="s">
        <v>66</v>
      </c>
    </row>
    <row r="171" spans="2:3">
      <c r="B171" t="s">
        <v>67</v>
      </c>
      <c r="C171" s="4" t="s">
        <v>68</v>
      </c>
    </row>
    <row r="172" spans="2:3">
      <c r="B172" t="s">
        <v>113</v>
      </c>
      <c r="C172" s="4" t="s">
        <v>70</v>
      </c>
    </row>
    <row r="173" spans="2:3">
      <c r="B173" t="s">
        <v>114</v>
      </c>
      <c r="C173" s="4" t="s">
        <v>72</v>
      </c>
    </row>
    <row r="174" spans="2:3">
      <c r="B174" t="s">
        <v>107</v>
      </c>
      <c r="C174" s="4" t="s">
        <v>23</v>
      </c>
    </row>
    <row r="175" spans="2:3">
      <c r="B175" t="s">
        <v>74</v>
      </c>
      <c r="C175" s="4" t="s">
        <v>75</v>
      </c>
    </row>
    <row r="176" spans="2:3">
      <c r="B176" t="s">
        <v>115</v>
      </c>
      <c r="C176" s="4" t="s">
        <v>25</v>
      </c>
    </row>
    <row r="177" spans="2:3">
      <c r="B177" t="s">
        <v>77</v>
      </c>
      <c r="C177" s="4" t="s">
        <v>78</v>
      </c>
    </row>
    <row r="178" spans="2:3">
      <c r="B178" t="s">
        <v>124</v>
      </c>
      <c r="C178" s="4" t="s">
        <v>80</v>
      </c>
    </row>
    <row r="179" spans="2:3">
      <c r="B179" t="s">
        <v>28</v>
      </c>
      <c r="C179" s="4" t="s">
        <v>28</v>
      </c>
    </row>
    <row r="180" spans="2:3">
      <c r="B180" t="s">
        <v>8</v>
      </c>
      <c r="C180" s="4" t="s">
        <v>8</v>
      </c>
    </row>
    <row r="182" spans="2:3">
      <c r="B182" s="4" t="s">
        <v>100</v>
      </c>
    </row>
    <row r="183" spans="2:3">
      <c r="B183" s="4" t="s">
        <v>101</v>
      </c>
    </row>
    <row r="185" spans="2:3">
      <c r="B185" s="93" t="s">
        <v>31</v>
      </c>
      <c r="C185" s="93"/>
    </row>
    <row r="187" spans="2:3">
      <c r="B187" s="16" t="s">
        <v>116</v>
      </c>
    </row>
    <row r="188" spans="2:3">
      <c r="B188" s="16" t="s">
        <v>33</v>
      </c>
    </row>
    <row r="189" spans="2:3">
      <c r="B189" s="16" t="s">
        <v>117</v>
      </c>
    </row>
    <row r="190" spans="2:3">
      <c r="B190" s="16" t="s">
        <v>103</v>
      </c>
    </row>
  </sheetData>
  <mergeCells count="1">
    <mergeCell ref="B185:C185"/>
  </mergeCells>
  <phoneticPr fontId="3" type="noConversion"/>
  <printOptions horizontalCentered="1"/>
  <pageMargins left="0.25" right="0.25" top="0.75" bottom="0.75" header="0.25" footer="0.25"/>
  <pageSetup orientation="portrait" horizontalDpi="355" verticalDpi="355" r:id="rId1"/>
  <headerFooter alignWithMargins="0"/>
  <rowBreaks count="4" manualBreakCount="4">
    <brk id="43" max="16383" man="1"/>
    <brk id="81" max="16383" man="1"/>
    <brk id="110" max="16383" man="1"/>
    <brk id="14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0"/>
  <sheetViews>
    <sheetView zoomScale="90" workbookViewId="0">
      <selection activeCell="B141" sqref="B141"/>
    </sheetView>
  </sheetViews>
  <sheetFormatPr defaultRowHeight="12.75"/>
  <cols>
    <col min="1" max="1" width="24.85546875" bestFit="1" customWidth="1"/>
    <col min="2" max="3" width="17" style="4" customWidth="1"/>
    <col min="4" max="4" width="24.42578125" style="7" customWidth="1"/>
    <col min="5" max="5" width="14.7109375" style="4" customWidth="1"/>
    <col min="6" max="6" width="13" style="4" customWidth="1"/>
  </cols>
  <sheetData>
    <row r="1" spans="1:10">
      <c r="A1" t="s">
        <v>0</v>
      </c>
      <c r="D1" s="14">
        <v>38990</v>
      </c>
    </row>
    <row r="2" spans="1:10">
      <c r="A2" t="s">
        <v>1</v>
      </c>
    </row>
    <row r="3" spans="1:10" ht="13.5" thickBot="1">
      <c r="H3">
        <v>4.5999999999999999E-2</v>
      </c>
      <c r="I3">
        <v>5</v>
      </c>
    </row>
    <row r="4" spans="1:10" s="1" customFormat="1" ht="26.25" thickBot="1">
      <c r="B4" s="5" t="s">
        <v>2</v>
      </c>
      <c r="C4" s="5" t="s">
        <v>3</v>
      </c>
      <c r="D4" s="8" t="s">
        <v>4</v>
      </c>
      <c r="E4" s="6" t="s">
        <v>82</v>
      </c>
      <c r="F4" s="6" t="s">
        <v>81</v>
      </c>
      <c r="G4" s="2"/>
      <c r="H4" s="2"/>
      <c r="I4" s="2"/>
      <c r="J4" s="2"/>
    </row>
    <row r="6" spans="1:10" ht="15" customHeight="1">
      <c r="A6" t="s">
        <v>5</v>
      </c>
      <c r="B6" s="4">
        <v>1061154</v>
      </c>
      <c r="C6" s="4">
        <f>SUM(B6*$H$3)</f>
        <v>48813.084000000003</v>
      </c>
      <c r="D6" s="7">
        <v>128</v>
      </c>
      <c r="E6" s="4">
        <f>SUM(D6*$I$3)</f>
        <v>640</v>
      </c>
      <c r="F6" s="4">
        <f>SUM(D6*$I$3)</f>
        <v>640</v>
      </c>
    </row>
    <row r="7" spans="1:10" ht="15" customHeight="1">
      <c r="A7" t="s">
        <v>6</v>
      </c>
      <c r="B7" s="4">
        <v>18357153</v>
      </c>
      <c r="C7" s="4">
        <f t="shared" ref="C7:C29" si="0">SUM(B7*$H$3)</f>
        <v>844429.03799999994</v>
      </c>
      <c r="D7" s="7">
        <v>1014</v>
      </c>
      <c r="E7" s="4">
        <f t="shared" ref="E7:E29" si="1">SUM(D7*$I$3)</f>
        <v>5070</v>
      </c>
      <c r="F7" s="4">
        <f t="shared" ref="F7:F29" si="2">SUM(D7*$I$3)</f>
        <v>5070</v>
      </c>
    </row>
    <row r="8" spans="1:10" ht="15" customHeight="1">
      <c r="A8" t="s">
        <v>7</v>
      </c>
      <c r="B8" s="4">
        <v>2951193</v>
      </c>
      <c r="C8" s="4">
        <f t="shared" si="0"/>
        <v>135754.878</v>
      </c>
      <c r="D8" s="7">
        <v>159</v>
      </c>
      <c r="E8" s="4">
        <f t="shared" si="1"/>
        <v>795</v>
      </c>
      <c r="F8" s="4">
        <f t="shared" si="2"/>
        <v>795</v>
      </c>
    </row>
    <row r="9" spans="1:10" ht="15" customHeight="1">
      <c r="A9" t="s">
        <v>8</v>
      </c>
      <c r="B9" s="4">
        <v>112667249</v>
      </c>
      <c r="C9" s="4">
        <f t="shared" si="0"/>
        <v>5182693.4539999999</v>
      </c>
      <c r="D9" s="7">
        <v>6599</v>
      </c>
      <c r="E9" s="4">
        <f t="shared" si="1"/>
        <v>32995</v>
      </c>
      <c r="F9" s="4">
        <f t="shared" si="2"/>
        <v>32995</v>
      </c>
    </row>
    <row r="10" spans="1:10" ht="15" customHeight="1">
      <c r="A10" t="s">
        <v>9</v>
      </c>
      <c r="B10" s="4">
        <v>3408255</v>
      </c>
      <c r="C10" s="4">
        <f t="shared" si="0"/>
        <v>156779.73000000001</v>
      </c>
      <c r="D10" s="7">
        <v>326</v>
      </c>
      <c r="E10" s="4">
        <f t="shared" si="1"/>
        <v>1630</v>
      </c>
      <c r="F10" s="4">
        <f t="shared" si="2"/>
        <v>1630</v>
      </c>
    </row>
    <row r="11" spans="1:10" ht="15" customHeight="1">
      <c r="A11" t="s">
        <v>10</v>
      </c>
      <c r="B11" s="4">
        <v>52893771</v>
      </c>
      <c r="C11" s="4">
        <f t="shared" si="0"/>
        <v>2433113.466</v>
      </c>
      <c r="D11" s="7">
        <v>2341</v>
      </c>
      <c r="E11" s="4">
        <f t="shared" si="1"/>
        <v>11705</v>
      </c>
      <c r="F11" s="4">
        <f t="shared" si="2"/>
        <v>11705</v>
      </c>
    </row>
    <row r="12" spans="1:10" ht="15" customHeight="1">
      <c r="A12" t="s">
        <v>11</v>
      </c>
      <c r="B12" s="4">
        <v>7011492</v>
      </c>
      <c r="C12" s="4">
        <f t="shared" si="0"/>
        <v>322528.63199999998</v>
      </c>
      <c r="D12" s="7">
        <v>175</v>
      </c>
      <c r="E12" s="4">
        <f t="shared" si="1"/>
        <v>875</v>
      </c>
      <c r="F12" s="4">
        <f t="shared" si="2"/>
        <v>875</v>
      </c>
    </row>
    <row r="13" spans="1:10" ht="15" customHeight="1">
      <c r="A13" t="s">
        <v>12</v>
      </c>
      <c r="B13" s="4">
        <v>7547591</v>
      </c>
      <c r="C13" s="4">
        <f t="shared" si="0"/>
        <v>347189.18599999999</v>
      </c>
      <c r="D13" s="7">
        <v>391</v>
      </c>
      <c r="E13" s="4">
        <f t="shared" si="1"/>
        <v>1955</v>
      </c>
      <c r="F13" s="4">
        <f t="shared" si="2"/>
        <v>1955</v>
      </c>
    </row>
    <row r="14" spans="1:10" ht="15" customHeight="1">
      <c r="A14" t="s">
        <v>13</v>
      </c>
      <c r="B14" s="4">
        <v>8262170</v>
      </c>
      <c r="C14" s="4">
        <f t="shared" si="0"/>
        <v>380059.82</v>
      </c>
      <c r="D14" s="7">
        <v>408</v>
      </c>
      <c r="E14" s="4">
        <f t="shared" si="1"/>
        <v>2040</v>
      </c>
      <c r="F14" s="4">
        <f t="shared" si="2"/>
        <v>2040</v>
      </c>
    </row>
    <row r="15" spans="1:10" ht="15" customHeight="1">
      <c r="A15" t="s">
        <v>14</v>
      </c>
      <c r="B15" s="4">
        <v>11306685</v>
      </c>
      <c r="C15" s="4">
        <f t="shared" si="0"/>
        <v>520107.51</v>
      </c>
      <c r="D15" s="7">
        <v>885</v>
      </c>
      <c r="E15" s="4">
        <f t="shared" si="1"/>
        <v>4425</v>
      </c>
      <c r="F15" s="4">
        <f t="shared" si="2"/>
        <v>4425</v>
      </c>
    </row>
    <row r="16" spans="1:10" ht="15" customHeight="1">
      <c r="A16" t="s">
        <v>15</v>
      </c>
      <c r="B16" s="4">
        <v>10058329</v>
      </c>
      <c r="C16" s="4">
        <f t="shared" si="0"/>
        <v>462683.13400000002</v>
      </c>
      <c r="D16" s="7">
        <v>848</v>
      </c>
      <c r="E16" s="4">
        <f t="shared" si="1"/>
        <v>4240</v>
      </c>
      <c r="F16" s="4">
        <f t="shared" si="2"/>
        <v>4240</v>
      </c>
    </row>
    <row r="17" spans="1:6" ht="15" customHeight="1">
      <c r="A17" t="s">
        <v>16</v>
      </c>
      <c r="B17" s="4">
        <v>29659386</v>
      </c>
      <c r="C17" s="4">
        <f t="shared" si="0"/>
        <v>1364331.7560000001</v>
      </c>
      <c r="D17" s="7">
        <v>1580</v>
      </c>
      <c r="E17" s="4">
        <f t="shared" si="1"/>
        <v>7900</v>
      </c>
      <c r="F17" s="4">
        <f t="shared" si="2"/>
        <v>7900</v>
      </c>
    </row>
    <row r="18" spans="1:6" ht="15" customHeight="1">
      <c r="A18" t="s">
        <v>17</v>
      </c>
      <c r="B18" s="4">
        <v>7293136</v>
      </c>
      <c r="C18" s="4">
        <f t="shared" si="0"/>
        <v>335484.25599999999</v>
      </c>
      <c r="D18" s="7">
        <v>206</v>
      </c>
      <c r="E18" s="4">
        <f t="shared" si="1"/>
        <v>1030</v>
      </c>
      <c r="F18" s="4">
        <f t="shared" si="2"/>
        <v>1030</v>
      </c>
    </row>
    <row r="19" spans="1:6" ht="15" customHeight="1">
      <c r="A19" t="s">
        <v>18</v>
      </c>
      <c r="B19" s="4">
        <v>19934853</v>
      </c>
      <c r="C19" s="4">
        <f t="shared" si="0"/>
        <v>917003.23800000001</v>
      </c>
      <c r="D19" s="7">
        <v>904</v>
      </c>
      <c r="E19" s="4">
        <f t="shared" si="1"/>
        <v>4520</v>
      </c>
      <c r="F19" s="4">
        <f t="shared" si="2"/>
        <v>4520</v>
      </c>
    </row>
    <row r="20" spans="1:6" ht="15" customHeight="1">
      <c r="A20" t="s">
        <v>19</v>
      </c>
      <c r="B20" s="4">
        <v>34703342</v>
      </c>
      <c r="C20" s="4">
        <f t="shared" si="0"/>
        <v>1596353.7320000001</v>
      </c>
      <c r="D20" s="7">
        <v>2005</v>
      </c>
      <c r="E20" s="4">
        <f t="shared" si="1"/>
        <v>10025</v>
      </c>
      <c r="F20" s="4">
        <f t="shared" si="2"/>
        <v>10025</v>
      </c>
    </row>
    <row r="21" spans="1:6" ht="15" customHeight="1">
      <c r="A21" t="s">
        <v>20</v>
      </c>
      <c r="B21" s="4">
        <v>14276846</v>
      </c>
      <c r="C21" s="4">
        <f t="shared" si="0"/>
        <v>656734.91599999997</v>
      </c>
      <c r="D21" s="7">
        <v>862</v>
      </c>
      <c r="E21" s="4">
        <f t="shared" si="1"/>
        <v>4310</v>
      </c>
      <c r="F21" s="4">
        <f t="shared" si="2"/>
        <v>4310</v>
      </c>
    </row>
    <row r="22" spans="1:6" ht="15" customHeight="1">
      <c r="A22" t="s">
        <v>21</v>
      </c>
      <c r="B22" s="4">
        <v>37145634</v>
      </c>
      <c r="C22" s="4">
        <f t="shared" si="0"/>
        <v>1708699.1639999999</v>
      </c>
      <c r="D22" s="7">
        <v>1515</v>
      </c>
      <c r="E22" s="4">
        <f t="shared" si="1"/>
        <v>7575</v>
      </c>
      <c r="F22" s="4">
        <f t="shared" si="2"/>
        <v>7575</v>
      </c>
    </row>
    <row r="23" spans="1:6" ht="15" customHeight="1">
      <c r="A23" t="s">
        <v>22</v>
      </c>
      <c r="B23" s="4">
        <v>17945338</v>
      </c>
      <c r="C23" s="4">
        <f t="shared" si="0"/>
        <v>825485.54799999995</v>
      </c>
      <c r="D23" s="7">
        <v>1637</v>
      </c>
      <c r="E23" s="4">
        <f t="shared" si="1"/>
        <v>8185</v>
      </c>
      <c r="F23" s="4">
        <f t="shared" si="2"/>
        <v>8185</v>
      </c>
    </row>
    <row r="24" spans="1:6" ht="15" customHeight="1">
      <c r="A24" t="s">
        <v>23</v>
      </c>
      <c r="B24" s="4">
        <v>5405327</v>
      </c>
      <c r="C24" s="4">
        <f t="shared" si="0"/>
        <v>248645.04199999999</v>
      </c>
      <c r="D24" s="7">
        <v>415</v>
      </c>
      <c r="E24" s="4">
        <f t="shared" si="1"/>
        <v>2075</v>
      </c>
      <c r="F24" s="4">
        <f t="shared" si="2"/>
        <v>2075</v>
      </c>
    </row>
    <row r="25" spans="1:6" ht="15" customHeight="1">
      <c r="A25" t="s">
        <v>24</v>
      </c>
      <c r="B25" s="4">
        <v>12900756</v>
      </c>
      <c r="C25" s="4">
        <f t="shared" si="0"/>
        <v>593434.77599999995</v>
      </c>
      <c r="D25" s="7">
        <v>1210</v>
      </c>
      <c r="E25" s="4">
        <f t="shared" si="1"/>
        <v>6050</v>
      </c>
      <c r="F25" s="4">
        <f t="shared" si="2"/>
        <v>6050</v>
      </c>
    </row>
    <row r="26" spans="1:6" ht="15" customHeight="1">
      <c r="A26" t="s">
        <v>25</v>
      </c>
      <c r="B26" s="4">
        <v>4780145</v>
      </c>
      <c r="C26" s="4">
        <f t="shared" si="0"/>
        <v>219886.66999999998</v>
      </c>
      <c r="D26" s="7">
        <v>527</v>
      </c>
      <c r="E26" s="4">
        <f t="shared" si="1"/>
        <v>2635</v>
      </c>
      <c r="F26" s="4">
        <f t="shared" si="2"/>
        <v>2635</v>
      </c>
    </row>
    <row r="27" spans="1:6" ht="15" customHeight="1">
      <c r="A27" t="s">
        <v>26</v>
      </c>
      <c r="B27" s="4">
        <v>5768425</v>
      </c>
      <c r="C27" s="4">
        <f t="shared" si="0"/>
        <v>265347.55</v>
      </c>
      <c r="D27" s="7">
        <v>181</v>
      </c>
      <c r="E27" s="4">
        <f t="shared" si="1"/>
        <v>905</v>
      </c>
      <c r="F27" s="4">
        <f t="shared" si="2"/>
        <v>905</v>
      </c>
    </row>
    <row r="28" spans="1:6" ht="15" customHeight="1">
      <c r="A28" t="s">
        <v>27</v>
      </c>
      <c r="B28" s="4">
        <v>4522664</v>
      </c>
      <c r="C28" s="4">
        <f t="shared" si="0"/>
        <v>208042.54399999999</v>
      </c>
      <c r="D28" s="7">
        <v>207</v>
      </c>
      <c r="E28" s="4">
        <f t="shared" si="1"/>
        <v>1035</v>
      </c>
      <c r="F28" s="4">
        <f t="shared" si="2"/>
        <v>1035</v>
      </c>
    </row>
    <row r="29" spans="1:6" ht="15" customHeight="1">
      <c r="A29" t="s">
        <v>28</v>
      </c>
      <c r="B29" s="4">
        <v>16582004</v>
      </c>
      <c r="C29" s="4">
        <f t="shared" si="0"/>
        <v>762772.18400000001</v>
      </c>
      <c r="D29" s="7">
        <v>1214</v>
      </c>
      <c r="E29" s="4">
        <f t="shared" si="1"/>
        <v>6070</v>
      </c>
      <c r="F29" s="4">
        <f t="shared" si="2"/>
        <v>6070</v>
      </c>
    </row>
    <row r="30" spans="1:6" ht="13.5" thickBot="1"/>
    <row r="31" spans="1:6" ht="13.5" thickBot="1">
      <c r="A31" s="9" t="s">
        <v>29</v>
      </c>
      <c r="B31" s="10">
        <f>SUM(B6:B30)</f>
        <v>446442898</v>
      </c>
      <c r="C31" s="12">
        <f>SUM(C6:C30)</f>
        <v>20536373.308000002</v>
      </c>
      <c r="D31" s="13">
        <f>SUM(D6:D30)</f>
        <v>25737</v>
      </c>
      <c r="E31" s="12">
        <f>SUM(E6:E30)</f>
        <v>128685</v>
      </c>
      <c r="F31" s="11">
        <f>SUM(F6:F30)</f>
        <v>128685</v>
      </c>
    </row>
    <row r="33" spans="1:4">
      <c r="D33" s="7" t="s">
        <v>30</v>
      </c>
    </row>
    <row r="35" spans="1:4">
      <c r="D35" s="15" t="s">
        <v>31</v>
      </c>
    </row>
    <row r="37" spans="1:4">
      <c r="D37" s="16" t="s">
        <v>32</v>
      </c>
    </row>
    <row r="38" spans="1:4">
      <c r="D38" s="16" t="s">
        <v>33</v>
      </c>
    </row>
    <row r="39" spans="1:4">
      <c r="D39" s="16" t="s">
        <v>102</v>
      </c>
    </row>
    <row r="40" spans="1:4">
      <c r="D40" s="16" t="s">
        <v>103</v>
      </c>
    </row>
    <row r="42" spans="1:4">
      <c r="D42" s="14">
        <f>D1</f>
        <v>38990</v>
      </c>
    </row>
    <row r="44" spans="1:4">
      <c r="A44" t="str">
        <f>A1</f>
        <v>Ms. President and Members</v>
      </c>
    </row>
    <row r="45" spans="1:4">
      <c r="A45" t="str">
        <f>A2</f>
        <v>Board of School Directors</v>
      </c>
    </row>
    <row r="47" spans="1:4">
      <c r="A47" t="s">
        <v>35</v>
      </c>
    </row>
    <row r="49" spans="1:6">
      <c r="A49" t="s">
        <v>36</v>
      </c>
    </row>
    <row r="50" spans="1:6">
      <c r="A50" t="s">
        <v>37</v>
      </c>
    </row>
    <row r="51" spans="1:6">
      <c r="A51" t="s">
        <v>104</v>
      </c>
    </row>
    <row r="52" spans="1:6" ht="13.5" thickBot="1"/>
    <row r="53" spans="1:6" ht="13.5" thickBot="1">
      <c r="A53" s="18" t="s">
        <v>39</v>
      </c>
      <c r="B53" s="19"/>
      <c r="C53" s="19" t="s">
        <v>40</v>
      </c>
      <c r="D53" s="20"/>
      <c r="E53" s="19" t="s">
        <v>41</v>
      </c>
      <c r="F53" s="21"/>
    </row>
    <row r="54" spans="1:6" s="31" customFormat="1">
      <c r="B54" s="32"/>
      <c r="C54" s="32"/>
      <c r="D54" s="33"/>
      <c r="E54" s="32"/>
      <c r="F54" s="32"/>
    </row>
    <row r="55" spans="1:6" ht="15" customHeight="1">
      <c r="A55" t="s">
        <v>99</v>
      </c>
      <c r="C55" s="4" t="s">
        <v>5</v>
      </c>
      <c r="E55" s="32">
        <v>8957.23</v>
      </c>
    </row>
    <row r="56" spans="1:6" ht="15" customHeight="1">
      <c r="A56" t="s">
        <v>43</v>
      </c>
      <c r="C56" s="4" t="s">
        <v>44</v>
      </c>
      <c r="E56" s="32">
        <v>74449.539999999994</v>
      </c>
    </row>
    <row r="57" spans="1:6" ht="15" customHeight="1">
      <c r="A57" t="s">
        <v>45</v>
      </c>
      <c r="C57" s="4" t="s">
        <v>46</v>
      </c>
      <c r="E57" s="32">
        <v>10780.07</v>
      </c>
    </row>
    <row r="58" spans="1:6" ht="15" customHeight="1">
      <c r="A58" t="s">
        <v>47</v>
      </c>
      <c r="C58" s="4" t="s">
        <v>9</v>
      </c>
      <c r="E58" s="32">
        <v>27141.18</v>
      </c>
    </row>
    <row r="59" spans="1:6" ht="15" customHeight="1">
      <c r="A59" t="s">
        <v>48</v>
      </c>
      <c r="C59" s="4" t="s">
        <v>49</v>
      </c>
      <c r="E59" s="32">
        <v>382350.57</v>
      </c>
    </row>
    <row r="60" spans="1:6" ht="15" customHeight="1">
      <c r="A60" t="s">
        <v>50</v>
      </c>
      <c r="C60" s="4" t="s">
        <v>51</v>
      </c>
      <c r="E60" s="32">
        <v>23486.44</v>
      </c>
    </row>
    <row r="61" spans="1:6" ht="15" customHeight="1">
      <c r="A61" t="s">
        <v>52</v>
      </c>
      <c r="C61" s="4" t="s">
        <v>53</v>
      </c>
      <c r="E61" s="32">
        <v>27364.93</v>
      </c>
    </row>
    <row r="62" spans="1:6" ht="15" customHeight="1">
      <c r="A62" t="s">
        <v>54</v>
      </c>
      <c r="C62" s="4" t="s">
        <v>55</v>
      </c>
      <c r="E62" s="32">
        <v>28483.52</v>
      </c>
    </row>
    <row r="63" spans="1:6" ht="15" customHeight="1">
      <c r="A63" t="s">
        <v>56</v>
      </c>
      <c r="C63" s="4" t="s">
        <v>57</v>
      </c>
      <c r="E63" s="32">
        <v>37196.839999999997</v>
      </c>
    </row>
    <row r="64" spans="1:6" ht="15" customHeight="1">
      <c r="A64" t="s">
        <v>105</v>
      </c>
      <c r="C64" s="4" t="s">
        <v>59</v>
      </c>
      <c r="E64" s="32">
        <v>64355.62</v>
      </c>
    </row>
    <row r="65" spans="1:5" ht="15" customHeight="1">
      <c r="A65" t="s">
        <v>60</v>
      </c>
      <c r="C65" s="4" t="s">
        <v>61</v>
      </c>
      <c r="E65" s="32">
        <v>77672.210000000006</v>
      </c>
    </row>
    <row r="66" spans="1:5" ht="15" customHeight="1">
      <c r="A66" t="s">
        <v>62</v>
      </c>
      <c r="C66" s="4" t="s">
        <v>63</v>
      </c>
      <c r="E66" s="32">
        <v>32610.82</v>
      </c>
    </row>
    <row r="67" spans="1:5" ht="15" customHeight="1">
      <c r="A67" t="s">
        <v>106</v>
      </c>
      <c r="C67" s="4" t="s">
        <v>64</v>
      </c>
      <c r="E67" s="32">
        <v>250756.1</v>
      </c>
    </row>
    <row r="68" spans="1:5" ht="15" customHeight="1">
      <c r="A68" t="s">
        <v>65</v>
      </c>
      <c r="C68" s="4" t="s">
        <v>66</v>
      </c>
      <c r="E68" s="32">
        <v>87329.68</v>
      </c>
    </row>
    <row r="69" spans="1:5" ht="15" customHeight="1">
      <c r="A69" t="s">
        <v>67</v>
      </c>
      <c r="C69" s="4" t="s">
        <v>68</v>
      </c>
      <c r="E69" s="32">
        <v>66103.19</v>
      </c>
    </row>
    <row r="70" spans="1:5" ht="15" customHeight="1">
      <c r="A70" t="s">
        <v>69</v>
      </c>
      <c r="C70" s="4" t="s">
        <v>70</v>
      </c>
      <c r="E70" s="32">
        <v>74721.22</v>
      </c>
    </row>
    <row r="71" spans="1:5" ht="15" customHeight="1">
      <c r="A71" t="s">
        <v>71</v>
      </c>
      <c r="C71" s="4" t="s">
        <v>72</v>
      </c>
      <c r="E71" s="32">
        <v>94191.81</v>
      </c>
    </row>
    <row r="72" spans="1:5" ht="15" customHeight="1">
      <c r="A72" t="s">
        <v>107</v>
      </c>
      <c r="C72" s="4" t="s">
        <v>23</v>
      </c>
      <c r="E72" s="32">
        <v>27107.64</v>
      </c>
    </row>
    <row r="73" spans="1:5" ht="15" customHeight="1">
      <c r="A73" t="s">
        <v>74</v>
      </c>
      <c r="C73" s="4" t="s">
        <v>75</v>
      </c>
      <c r="E73" s="32">
        <v>77080.56</v>
      </c>
    </row>
    <row r="74" spans="1:5" ht="15" customHeight="1">
      <c r="A74" t="s">
        <v>76</v>
      </c>
      <c r="C74" s="4" t="s">
        <v>25</v>
      </c>
      <c r="E74" s="32">
        <v>37948.65</v>
      </c>
    </row>
    <row r="75" spans="1:5" ht="15" customHeight="1">
      <c r="A75" t="s">
        <v>77</v>
      </c>
      <c r="C75" s="4" t="s">
        <v>78</v>
      </c>
      <c r="E75" s="32">
        <v>22898.27</v>
      </c>
    </row>
    <row r="76" spans="1:5" ht="15" customHeight="1">
      <c r="A76" t="s">
        <v>79</v>
      </c>
      <c r="C76" s="4" t="s">
        <v>80</v>
      </c>
      <c r="E76" s="32">
        <v>17810.150000000001</v>
      </c>
    </row>
    <row r="77" spans="1:5" ht="15" customHeight="1">
      <c r="A77" t="s">
        <v>28</v>
      </c>
      <c r="C77" s="4" t="s">
        <v>28</v>
      </c>
      <c r="E77" s="32">
        <v>55339.55</v>
      </c>
    </row>
    <row r="78" spans="1:5" ht="15" customHeight="1">
      <c r="A78" t="s">
        <v>8</v>
      </c>
      <c r="C78" s="4" t="s">
        <v>8</v>
      </c>
      <c r="E78" s="32">
        <v>366150.26</v>
      </c>
    </row>
    <row r="79" spans="1:5" ht="13.5" thickBot="1"/>
    <row r="80" spans="1:5" ht="13.5" thickBot="1">
      <c r="C80" s="17" t="s">
        <v>29</v>
      </c>
      <c r="E80" s="12">
        <f>SUM(E55:E79)</f>
        <v>1972286.0499999996</v>
      </c>
    </row>
    <row r="81" spans="1:6" ht="13.5" thickBot="1"/>
    <row r="82" spans="1:6" ht="26.25" thickBot="1">
      <c r="A82" s="3" t="s">
        <v>39</v>
      </c>
      <c r="B82" s="5"/>
      <c r="C82" s="5" t="s">
        <v>40</v>
      </c>
      <c r="D82" s="8"/>
      <c r="E82" s="5" t="s">
        <v>83</v>
      </c>
      <c r="F82" s="6" t="s">
        <v>84</v>
      </c>
    </row>
    <row r="83" spans="1:6" s="31" customFormat="1">
      <c r="B83" s="32"/>
      <c r="C83" s="32"/>
      <c r="D83" s="33"/>
      <c r="E83" s="32"/>
      <c r="F83" s="32"/>
    </row>
    <row r="84" spans="1:6" ht="15" customHeight="1">
      <c r="A84" t="s">
        <v>99</v>
      </c>
      <c r="C84" s="4" t="s">
        <v>5</v>
      </c>
      <c r="E84" s="4">
        <v>60</v>
      </c>
      <c r="F84" s="4">
        <v>320</v>
      </c>
    </row>
    <row r="85" spans="1:6" ht="15" customHeight="1">
      <c r="A85" t="s">
        <v>43</v>
      </c>
      <c r="C85" s="4" t="s">
        <v>44</v>
      </c>
      <c r="E85" s="4">
        <v>20</v>
      </c>
      <c r="F85" s="4">
        <v>1300</v>
      </c>
    </row>
    <row r="86" spans="1:6" ht="15" customHeight="1">
      <c r="A86" t="s">
        <v>45</v>
      </c>
      <c r="C86" s="4" t="s">
        <v>46</v>
      </c>
      <c r="E86" s="4">
        <v>20</v>
      </c>
      <c r="F86" s="4">
        <v>220</v>
      </c>
    </row>
    <row r="87" spans="1:6" ht="15" customHeight="1">
      <c r="A87" t="s">
        <v>47</v>
      </c>
      <c r="C87" s="4" t="s">
        <v>9</v>
      </c>
      <c r="E87" s="4">
        <v>50</v>
      </c>
      <c r="F87" s="4">
        <v>680</v>
      </c>
    </row>
    <row r="88" spans="1:6" ht="15" customHeight="1">
      <c r="A88" t="s">
        <v>48</v>
      </c>
      <c r="C88" s="4" t="s">
        <v>49</v>
      </c>
      <c r="E88" s="4">
        <v>0</v>
      </c>
      <c r="F88" s="4">
        <v>2780</v>
      </c>
    </row>
    <row r="89" spans="1:6" ht="15" customHeight="1">
      <c r="A89" t="s">
        <v>50</v>
      </c>
      <c r="C89" s="4" t="s">
        <v>51</v>
      </c>
      <c r="E89" s="4">
        <v>80</v>
      </c>
      <c r="F89" s="4">
        <v>230</v>
      </c>
    </row>
    <row r="90" spans="1:6" ht="15" customHeight="1">
      <c r="A90" t="s">
        <v>52</v>
      </c>
      <c r="C90" s="4" t="s">
        <v>53</v>
      </c>
      <c r="E90" s="4">
        <v>60</v>
      </c>
      <c r="F90" s="4">
        <v>220</v>
      </c>
    </row>
    <row r="91" spans="1:6" ht="15" customHeight="1">
      <c r="A91" t="s">
        <v>54</v>
      </c>
      <c r="C91" s="4" t="s">
        <v>55</v>
      </c>
      <c r="E91" s="4">
        <v>0</v>
      </c>
      <c r="F91" s="4">
        <v>0</v>
      </c>
    </row>
    <row r="92" spans="1:6" ht="15" customHeight="1">
      <c r="A92" t="s">
        <v>56</v>
      </c>
      <c r="C92" s="4" t="s">
        <v>57</v>
      </c>
      <c r="E92" s="4">
        <v>0</v>
      </c>
      <c r="F92" s="4">
        <v>500</v>
      </c>
    </row>
    <row r="93" spans="1:6" ht="15" customHeight="1">
      <c r="A93" t="s">
        <v>105</v>
      </c>
      <c r="C93" s="4" t="s">
        <v>59</v>
      </c>
      <c r="E93" s="4">
        <v>0</v>
      </c>
      <c r="F93" s="4">
        <v>970</v>
      </c>
    </row>
    <row r="94" spans="1:6" ht="15" customHeight="1">
      <c r="A94" t="s">
        <v>60</v>
      </c>
      <c r="C94" s="4" t="s">
        <v>61</v>
      </c>
      <c r="E94" s="4">
        <v>630</v>
      </c>
      <c r="F94" s="4">
        <v>640</v>
      </c>
    </row>
    <row r="95" spans="1:6" ht="15" customHeight="1">
      <c r="A95" t="s">
        <v>62</v>
      </c>
      <c r="C95" s="4" t="s">
        <v>63</v>
      </c>
      <c r="E95" s="4">
        <v>80</v>
      </c>
      <c r="F95" s="4">
        <v>250</v>
      </c>
    </row>
    <row r="96" spans="1:6" ht="15" customHeight="1">
      <c r="A96" t="s">
        <v>106</v>
      </c>
      <c r="C96" s="4" t="s">
        <v>64</v>
      </c>
      <c r="E96" s="4">
        <v>180</v>
      </c>
      <c r="F96" s="4">
        <v>780</v>
      </c>
    </row>
    <row r="97" spans="1:6" ht="15" customHeight="1">
      <c r="A97" t="s">
        <v>65</v>
      </c>
      <c r="C97" s="4" t="s">
        <v>66</v>
      </c>
      <c r="E97" s="4">
        <v>470</v>
      </c>
      <c r="F97" s="4">
        <v>1060</v>
      </c>
    </row>
    <row r="98" spans="1:6" ht="15" customHeight="1">
      <c r="A98" t="s">
        <v>67</v>
      </c>
      <c r="C98" s="4" t="s">
        <v>68</v>
      </c>
      <c r="E98" s="4">
        <v>230</v>
      </c>
      <c r="F98" s="4">
        <v>710</v>
      </c>
    </row>
    <row r="99" spans="1:6" ht="15" customHeight="1">
      <c r="A99" t="s">
        <v>69</v>
      </c>
      <c r="C99" s="4" t="s">
        <v>70</v>
      </c>
      <c r="E99" s="4">
        <v>390</v>
      </c>
      <c r="F99" s="4">
        <v>1220</v>
      </c>
    </row>
    <row r="100" spans="1:6" ht="15" customHeight="1">
      <c r="A100" t="s">
        <v>71</v>
      </c>
      <c r="C100" s="4" t="s">
        <v>72</v>
      </c>
      <c r="E100" s="4">
        <v>140</v>
      </c>
      <c r="F100" s="4">
        <v>2640</v>
      </c>
    </row>
    <row r="101" spans="1:6" ht="15" customHeight="1">
      <c r="A101" t="s">
        <v>107</v>
      </c>
      <c r="C101" s="4" t="s">
        <v>23</v>
      </c>
      <c r="E101" s="4">
        <v>210</v>
      </c>
      <c r="F101" s="4">
        <v>550</v>
      </c>
    </row>
    <row r="102" spans="1:6" ht="15" customHeight="1">
      <c r="A102" t="s">
        <v>74</v>
      </c>
      <c r="C102" s="4" t="s">
        <v>75</v>
      </c>
      <c r="E102" s="4">
        <v>470</v>
      </c>
      <c r="F102" s="4">
        <v>1430</v>
      </c>
    </row>
    <row r="103" spans="1:6" ht="15" customHeight="1">
      <c r="A103" t="s">
        <v>76</v>
      </c>
      <c r="C103" s="4" t="s">
        <v>25</v>
      </c>
      <c r="E103" s="4">
        <v>330</v>
      </c>
      <c r="F103" s="4">
        <v>1340</v>
      </c>
    </row>
    <row r="104" spans="1:6" ht="15" customHeight="1">
      <c r="A104" t="s">
        <v>77</v>
      </c>
      <c r="C104" s="4" t="s">
        <v>78</v>
      </c>
      <c r="E104" s="4">
        <v>130</v>
      </c>
      <c r="F104" s="4">
        <v>360</v>
      </c>
    </row>
    <row r="105" spans="1:6" ht="15" customHeight="1">
      <c r="A105" t="s">
        <v>79</v>
      </c>
      <c r="C105" s="4" t="s">
        <v>80</v>
      </c>
      <c r="E105" s="4">
        <v>30</v>
      </c>
      <c r="F105" s="4">
        <v>360</v>
      </c>
    </row>
    <row r="106" spans="1:6" ht="15" customHeight="1">
      <c r="A106" t="s">
        <v>28</v>
      </c>
      <c r="C106" s="4" t="s">
        <v>28</v>
      </c>
      <c r="E106" s="4">
        <v>250</v>
      </c>
      <c r="F106" s="4">
        <v>400</v>
      </c>
    </row>
    <row r="107" spans="1:6" ht="15" customHeight="1">
      <c r="A107" t="s">
        <v>8</v>
      </c>
      <c r="C107" s="4" t="s">
        <v>8</v>
      </c>
      <c r="E107" s="4">
        <v>1340</v>
      </c>
      <c r="F107" s="4">
        <v>15770</v>
      </c>
    </row>
    <row r="108" spans="1:6" ht="13.5" thickBot="1"/>
    <row r="109" spans="1:6" ht="13.5" thickBot="1">
      <c r="C109" s="17" t="s">
        <v>29</v>
      </c>
      <c r="E109" s="12">
        <f>SUM(E84:E108)</f>
        <v>5170</v>
      </c>
      <c r="F109" s="12">
        <f>SUM(F84:F108)</f>
        <v>34730</v>
      </c>
    </row>
    <row r="111" spans="1:6">
      <c r="A111" t="s">
        <v>85</v>
      </c>
    </row>
    <row r="112" spans="1:6">
      <c r="A112" t="s">
        <v>108</v>
      </c>
    </row>
    <row r="113" spans="1:6" s="28" customFormat="1" ht="13.5" thickBot="1">
      <c r="B113" s="29"/>
      <c r="C113" s="29"/>
      <c r="D113" s="30"/>
      <c r="E113" s="29"/>
      <c r="F113" s="29"/>
    </row>
    <row r="114" spans="1:6" ht="13.5" thickBot="1">
      <c r="A114" s="3" t="s">
        <v>39</v>
      </c>
      <c r="B114" s="22" t="s">
        <v>86</v>
      </c>
      <c r="C114" s="22" t="s">
        <v>87</v>
      </c>
      <c r="D114" s="23" t="s">
        <v>88</v>
      </c>
      <c r="E114" s="22" t="s">
        <v>89</v>
      </c>
      <c r="F114" s="24" t="s">
        <v>109</v>
      </c>
    </row>
    <row r="116" spans="1:6" ht="15" customHeight="1">
      <c r="A116" s="4" t="s">
        <v>5</v>
      </c>
      <c r="B116" s="26">
        <v>0</v>
      </c>
      <c r="C116" s="27">
        <v>0</v>
      </c>
      <c r="D116" s="27">
        <v>0</v>
      </c>
      <c r="E116" s="26">
        <v>0</v>
      </c>
      <c r="F116" s="26">
        <v>0</v>
      </c>
    </row>
    <row r="117" spans="1:6" ht="15" customHeight="1">
      <c r="A117" s="4" t="s">
        <v>44</v>
      </c>
      <c r="B117" s="26">
        <v>10</v>
      </c>
      <c r="C117" s="26">
        <v>20</v>
      </c>
      <c r="D117" s="27">
        <v>60</v>
      </c>
      <c r="E117" s="26">
        <v>270</v>
      </c>
      <c r="F117" s="26">
        <v>0</v>
      </c>
    </row>
    <row r="118" spans="1:6" ht="15" customHeight="1">
      <c r="A118" s="4" t="s">
        <v>46</v>
      </c>
      <c r="B118" s="26">
        <v>0</v>
      </c>
      <c r="C118" s="26">
        <v>0</v>
      </c>
      <c r="D118" s="27">
        <v>0</v>
      </c>
      <c r="E118" s="26">
        <v>0</v>
      </c>
      <c r="F118" s="26">
        <v>20</v>
      </c>
    </row>
    <row r="119" spans="1:6" ht="15" customHeight="1">
      <c r="A119" s="4" t="s">
        <v>9</v>
      </c>
      <c r="B119" s="26">
        <v>0</v>
      </c>
      <c r="C119" s="26">
        <v>10</v>
      </c>
      <c r="D119" s="27">
        <v>10</v>
      </c>
      <c r="E119" s="26">
        <v>10</v>
      </c>
      <c r="F119" s="26">
        <v>0</v>
      </c>
    </row>
    <row r="120" spans="1:6" ht="15" customHeight="1">
      <c r="A120" s="4" t="s">
        <v>49</v>
      </c>
      <c r="B120" s="26">
        <v>0</v>
      </c>
      <c r="C120" s="26">
        <v>0</v>
      </c>
      <c r="D120" s="27">
        <v>0</v>
      </c>
      <c r="E120" s="26">
        <v>220</v>
      </c>
      <c r="F120" s="26">
        <v>940</v>
      </c>
    </row>
    <row r="121" spans="1:6" ht="15" customHeight="1">
      <c r="A121" s="4" t="s">
        <v>51</v>
      </c>
      <c r="B121" s="26">
        <v>0</v>
      </c>
      <c r="C121" s="26">
        <v>0</v>
      </c>
      <c r="D121" s="27">
        <v>0</v>
      </c>
      <c r="E121" s="26">
        <v>20</v>
      </c>
      <c r="F121" s="26">
        <v>0</v>
      </c>
    </row>
    <row r="122" spans="1:6" ht="15" customHeight="1">
      <c r="A122" s="4" t="s">
        <v>53</v>
      </c>
      <c r="B122" s="26">
        <v>0</v>
      </c>
      <c r="C122" s="26">
        <v>0</v>
      </c>
      <c r="D122" s="27">
        <v>0</v>
      </c>
      <c r="E122" s="26">
        <v>0</v>
      </c>
      <c r="F122" s="26">
        <v>0</v>
      </c>
    </row>
    <row r="123" spans="1:6" ht="15" customHeight="1">
      <c r="A123" s="4" t="s">
        <v>55</v>
      </c>
      <c r="B123" s="26">
        <v>0</v>
      </c>
      <c r="C123" s="26">
        <v>0</v>
      </c>
      <c r="D123" s="27">
        <v>0</v>
      </c>
      <c r="E123" s="26">
        <v>0</v>
      </c>
      <c r="F123" s="26">
        <v>0</v>
      </c>
    </row>
    <row r="124" spans="1:6" ht="15" customHeight="1">
      <c r="A124" s="4" t="s">
        <v>57</v>
      </c>
      <c r="B124" s="26">
        <v>0</v>
      </c>
      <c r="C124" s="26">
        <v>0</v>
      </c>
      <c r="D124" s="27">
        <v>0</v>
      </c>
      <c r="E124" s="26">
        <v>40</v>
      </c>
      <c r="F124" s="26">
        <v>0</v>
      </c>
    </row>
    <row r="125" spans="1:6" ht="15" customHeight="1">
      <c r="A125" s="4" t="s">
        <v>59</v>
      </c>
      <c r="B125" s="26">
        <v>0</v>
      </c>
      <c r="C125" s="26">
        <v>0</v>
      </c>
      <c r="D125" s="27">
        <v>0</v>
      </c>
      <c r="E125" s="26">
        <v>50</v>
      </c>
      <c r="F125" s="26">
        <v>0</v>
      </c>
    </row>
    <row r="126" spans="1:6" ht="15" customHeight="1">
      <c r="A126" s="4" t="s">
        <v>61</v>
      </c>
      <c r="B126" s="26">
        <v>0</v>
      </c>
      <c r="C126" s="26">
        <v>10</v>
      </c>
      <c r="D126" s="27">
        <v>20</v>
      </c>
      <c r="E126" s="26">
        <v>60</v>
      </c>
      <c r="F126" s="26">
        <v>0</v>
      </c>
    </row>
    <row r="127" spans="1:6" ht="15" customHeight="1">
      <c r="A127" s="4" t="s">
        <v>63</v>
      </c>
      <c r="B127" s="26">
        <v>0</v>
      </c>
      <c r="C127" s="26">
        <v>0</v>
      </c>
      <c r="D127" s="27">
        <v>30</v>
      </c>
      <c r="E127" s="26">
        <v>30</v>
      </c>
      <c r="F127" s="26">
        <v>0</v>
      </c>
    </row>
    <row r="128" spans="1:6" ht="15" customHeight="1">
      <c r="A128" s="4" t="s">
        <v>64</v>
      </c>
      <c r="B128" s="26">
        <v>0</v>
      </c>
      <c r="C128" s="26">
        <v>0</v>
      </c>
      <c r="D128" s="27">
        <v>0</v>
      </c>
      <c r="E128" s="26">
        <v>0</v>
      </c>
      <c r="F128" s="26">
        <v>0</v>
      </c>
    </row>
    <row r="129" spans="1:6" ht="15" customHeight="1">
      <c r="A129" s="4" t="s">
        <v>66</v>
      </c>
      <c r="B129" s="26">
        <v>0</v>
      </c>
      <c r="C129" s="26">
        <v>20</v>
      </c>
      <c r="D129" s="27">
        <v>50</v>
      </c>
      <c r="E129" s="26">
        <v>60</v>
      </c>
      <c r="F129" s="26">
        <v>0</v>
      </c>
    </row>
    <row r="130" spans="1:6" ht="15" customHeight="1">
      <c r="A130" s="4" t="s">
        <v>68</v>
      </c>
      <c r="B130" s="26">
        <v>0</v>
      </c>
      <c r="C130" s="26">
        <v>0</v>
      </c>
      <c r="D130" s="27">
        <v>20</v>
      </c>
      <c r="E130" s="26">
        <v>0</v>
      </c>
      <c r="F130" s="26">
        <v>0</v>
      </c>
    </row>
    <row r="131" spans="1:6" ht="15" customHeight="1">
      <c r="A131" s="4" t="s">
        <v>70</v>
      </c>
      <c r="B131" s="26">
        <v>0</v>
      </c>
      <c r="C131" s="26">
        <v>30</v>
      </c>
      <c r="D131" s="27">
        <v>20</v>
      </c>
      <c r="E131" s="26">
        <v>30</v>
      </c>
      <c r="F131" s="26">
        <v>10</v>
      </c>
    </row>
    <row r="132" spans="1:6" ht="15" customHeight="1">
      <c r="A132" s="4" t="s">
        <v>72</v>
      </c>
      <c r="B132" s="26">
        <v>0</v>
      </c>
      <c r="C132" s="26">
        <v>10</v>
      </c>
      <c r="D132" s="27">
        <v>0</v>
      </c>
      <c r="E132" s="26">
        <v>10</v>
      </c>
      <c r="F132" s="26">
        <v>0</v>
      </c>
    </row>
    <row r="133" spans="1:6" ht="15" customHeight="1">
      <c r="A133" s="4" t="s">
        <v>23</v>
      </c>
      <c r="B133" s="26">
        <v>0</v>
      </c>
      <c r="C133" s="26">
        <v>0</v>
      </c>
      <c r="D133" s="27">
        <v>90</v>
      </c>
      <c r="E133" s="26">
        <v>0</v>
      </c>
      <c r="F133" s="26">
        <v>30</v>
      </c>
    </row>
    <row r="134" spans="1:6" ht="15" customHeight="1">
      <c r="A134" s="4" t="s">
        <v>75</v>
      </c>
      <c r="B134" s="26">
        <v>40</v>
      </c>
      <c r="C134" s="26">
        <v>0</v>
      </c>
      <c r="D134" s="27">
        <v>0</v>
      </c>
      <c r="E134" s="26">
        <v>60</v>
      </c>
      <c r="F134" s="26">
        <v>20</v>
      </c>
    </row>
    <row r="135" spans="1:6" ht="15" customHeight="1">
      <c r="A135" s="4" t="s">
        <v>25</v>
      </c>
      <c r="B135" s="26">
        <v>0</v>
      </c>
      <c r="C135" s="26">
        <v>0</v>
      </c>
      <c r="D135" s="27">
        <v>0</v>
      </c>
      <c r="E135" s="26">
        <v>0</v>
      </c>
      <c r="F135" s="26">
        <v>0</v>
      </c>
    </row>
    <row r="136" spans="1:6" ht="15" customHeight="1">
      <c r="A136" s="4" t="s">
        <v>78</v>
      </c>
      <c r="B136" s="26">
        <v>0</v>
      </c>
      <c r="C136" s="26">
        <v>0</v>
      </c>
      <c r="D136" s="27">
        <v>0</v>
      </c>
      <c r="E136" s="26">
        <v>0</v>
      </c>
      <c r="F136" s="26">
        <v>0</v>
      </c>
    </row>
    <row r="137" spans="1:6" ht="15" customHeight="1">
      <c r="A137" s="4" t="s">
        <v>80</v>
      </c>
      <c r="B137" s="26">
        <v>0</v>
      </c>
      <c r="C137" s="26">
        <v>0</v>
      </c>
      <c r="D137" s="27">
        <v>0</v>
      </c>
      <c r="E137" s="26">
        <v>20</v>
      </c>
      <c r="F137" s="26">
        <v>70</v>
      </c>
    </row>
    <row r="138" spans="1:6" ht="15" customHeight="1">
      <c r="A138" t="s">
        <v>28</v>
      </c>
      <c r="B138" s="26">
        <v>20</v>
      </c>
      <c r="C138" s="26">
        <v>20</v>
      </c>
      <c r="D138" s="27">
        <v>60</v>
      </c>
      <c r="E138" s="26">
        <v>90</v>
      </c>
      <c r="F138" s="26">
        <v>0</v>
      </c>
    </row>
    <row r="139" spans="1:6" ht="15" customHeight="1">
      <c r="A139" t="s">
        <v>8</v>
      </c>
      <c r="B139" s="26">
        <v>160</v>
      </c>
      <c r="C139" s="26">
        <v>310</v>
      </c>
      <c r="D139" s="27">
        <v>500</v>
      </c>
      <c r="E139" s="26">
        <v>3510</v>
      </c>
      <c r="F139" s="26">
        <v>4300</v>
      </c>
    </row>
    <row r="140" spans="1:6" ht="13.5" thickBot="1"/>
    <row r="141" spans="1:6" ht="13.5" thickBot="1">
      <c r="A141" s="9" t="s">
        <v>29</v>
      </c>
      <c r="B141" s="12">
        <f>SUM(B116:B140)</f>
        <v>230</v>
      </c>
      <c r="C141" s="12">
        <f>SUM(C117:C140)</f>
        <v>430</v>
      </c>
      <c r="D141" s="12">
        <f>SUM(D116:D140)</f>
        <v>860</v>
      </c>
      <c r="E141" s="12">
        <f>SUM(E116:E140)</f>
        <v>4480</v>
      </c>
      <c r="F141" s="12">
        <f>SUM(F116:F140)</f>
        <v>5390</v>
      </c>
    </row>
    <row r="142" spans="1:6">
      <c r="A142" s="9"/>
      <c r="B142" s="25"/>
      <c r="C142" s="25"/>
      <c r="D142" s="25"/>
      <c r="E142" s="25"/>
      <c r="F142" s="25"/>
    </row>
    <row r="143" spans="1:6">
      <c r="A143" s="9"/>
      <c r="B143" s="25"/>
      <c r="C143" s="25"/>
      <c r="D143" s="25"/>
      <c r="E143" s="25"/>
      <c r="F143" s="25"/>
    </row>
    <row r="145" spans="1:3">
      <c r="A145" t="s">
        <v>91</v>
      </c>
    </row>
    <row r="146" spans="1:3">
      <c r="A146" t="s">
        <v>92</v>
      </c>
    </row>
    <row r="147" spans="1:3">
      <c r="A147" t="s">
        <v>93</v>
      </c>
    </row>
    <row r="149" spans="1:3">
      <c r="A149" t="s">
        <v>94</v>
      </c>
    </row>
    <row r="151" spans="1:3">
      <c r="A151" t="s">
        <v>110</v>
      </c>
    </row>
    <row r="152" spans="1:3">
      <c r="A152" t="s">
        <v>96</v>
      </c>
    </row>
    <row r="154" spans="1:3">
      <c r="A154" t="s">
        <v>111</v>
      </c>
    </row>
    <row r="155" spans="1:3">
      <c r="A155" t="s">
        <v>97</v>
      </c>
    </row>
    <row r="157" spans="1:3">
      <c r="B157" t="s">
        <v>99</v>
      </c>
      <c r="C157" s="4" t="s">
        <v>5</v>
      </c>
    </row>
    <row r="158" spans="1:3">
      <c r="B158" t="s">
        <v>112</v>
      </c>
      <c r="C158" s="4" t="s">
        <v>44</v>
      </c>
    </row>
    <row r="159" spans="1:3">
      <c r="B159" t="s">
        <v>45</v>
      </c>
      <c r="C159" s="4" t="s">
        <v>46</v>
      </c>
    </row>
    <row r="160" spans="1:3">
      <c r="B160" t="s">
        <v>47</v>
      </c>
      <c r="C160" s="4" t="s">
        <v>9</v>
      </c>
    </row>
    <row r="161" spans="2:3">
      <c r="B161" t="s">
        <v>48</v>
      </c>
      <c r="C161" s="4" t="s">
        <v>49</v>
      </c>
    </row>
    <row r="162" spans="2:3">
      <c r="B162" t="s">
        <v>50</v>
      </c>
      <c r="C162" s="4" t="s">
        <v>51</v>
      </c>
    </row>
    <row r="163" spans="2:3">
      <c r="B163" t="s">
        <v>52</v>
      </c>
      <c r="C163" s="4" t="s">
        <v>53</v>
      </c>
    </row>
    <row r="164" spans="2:3">
      <c r="B164" t="s">
        <v>54</v>
      </c>
      <c r="C164" s="4" t="s">
        <v>55</v>
      </c>
    </row>
    <row r="165" spans="2:3">
      <c r="B165" t="s">
        <v>56</v>
      </c>
      <c r="C165" s="4" t="s">
        <v>57</v>
      </c>
    </row>
    <row r="166" spans="2:3">
      <c r="B166" t="s">
        <v>105</v>
      </c>
      <c r="C166" s="4" t="s">
        <v>59</v>
      </c>
    </row>
    <row r="167" spans="2:3">
      <c r="B167" t="s">
        <v>60</v>
      </c>
      <c r="C167" s="4" t="s">
        <v>61</v>
      </c>
    </row>
    <row r="168" spans="2:3">
      <c r="B168" t="s">
        <v>62</v>
      </c>
      <c r="C168" s="4" t="s">
        <v>63</v>
      </c>
    </row>
    <row r="169" spans="2:3">
      <c r="B169" t="s">
        <v>106</v>
      </c>
      <c r="C169" s="4" t="s">
        <v>64</v>
      </c>
    </row>
    <row r="170" spans="2:3">
      <c r="B170" t="s">
        <v>65</v>
      </c>
      <c r="C170" s="4" t="s">
        <v>66</v>
      </c>
    </row>
    <row r="171" spans="2:3">
      <c r="B171" t="s">
        <v>67</v>
      </c>
      <c r="C171" s="4" t="s">
        <v>68</v>
      </c>
    </row>
    <row r="172" spans="2:3">
      <c r="B172" t="s">
        <v>113</v>
      </c>
      <c r="C172" s="4" t="s">
        <v>70</v>
      </c>
    </row>
    <row r="173" spans="2:3">
      <c r="B173" t="s">
        <v>114</v>
      </c>
      <c r="C173" s="4" t="s">
        <v>72</v>
      </c>
    </row>
    <row r="174" spans="2:3">
      <c r="B174" t="s">
        <v>107</v>
      </c>
      <c r="C174" s="4" t="s">
        <v>23</v>
      </c>
    </row>
    <row r="175" spans="2:3">
      <c r="B175" t="s">
        <v>74</v>
      </c>
      <c r="C175" s="4" t="s">
        <v>75</v>
      </c>
    </row>
    <row r="176" spans="2:3">
      <c r="B176" t="s">
        <v>115</v>
      </c>
      <c r="C176" s="4" t="s">
        <v>25</v>
      </c>
    </row>
    <row r="177" spans="2:3">
      <c r="B177" t="s">
        <v>77</v>
      </c>
      <c r="C177" s="4" t="s">
        <v>78</v>
      </c>
    </row>
    <row r="178" spans="2:3">
      <c r="B178" t="s">
        <v>79</v>
      </c>
      <c r="C178" s="4" t="s">
        <v>80</v>
      </c>
    </row>
    <row r="179" spans="2:3">
      <c r="B179" t="s">
        <v>28</v>
      </c>
      <c r="C179" s="4" t="s">
        <v>28</v>
      </c>
    </row>
    <row r="180" spans="2:3">
      <c r="B180" t="s">
        <v>8</v>
      </c>
      <c r="C180" s="4" t="s">
        <v>8</v>
      </c>
    </row>
    <row r="182" spans="2:3">
      <c r="B182" s="4" t="s">
        <v>100</v>
      </c>
    </row>
    <row r="183" spans="2:3">
      <c r="B183" s="4" t="s">
        <v>101</v>
      </c>
    </row>
    <row r="185" spans="2:3">
      <c r="B185" s="93" t="s">
        <v>31</v>
      </c>
      <c r="C185" s="93"/>
    </row>
    <row r="187" spans="2:3">
      <c r="B187" s="16" t="s">
        <v>32</v>
      </c>
    </row>
    <row r="188" spans="2:3">
      <c r="B188" s="16" t="s">
        <v>33</v>
      </c>
    </row>
    <row r="189" spans="2:3">
      <c r="B189" s="16" t="s">
        <v>102</v>
      </c>
    </row>
    <row r="190" spans="2:3">
      <c r="B190" s="16" t="s">
        <v>103</v>
      </c>
    </row>
  </sheetData>
  <mergeCells count="1">
    <mergeCell ref="B185:C185"/>
  </mergeCells>
  <phoneticPr fontId="0" type="noConversion"/>
  <printOptions horizontalCentered="1"/>
  <pageMargins left="0" right="0" top="1.5" bottom="1.5" header="0.5" footer="0.5"/>
  <pageSetup scale="90" fitToHeight="5" orientation="portrait" r:id="rId1"/>
  <headerFooter alignWithMargins="0"/>
  <rowBreaks count="4" manualBreakCount="4">
    <brk id="41" max="16383" man="1"/>
    <brk id="81" max="16383" man="1"/>
    <brk id="110" max="16383" man="1"/>
    <brk id="144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3"/>
  <sheetViews>
    <sheetView workbookViewId="0">
      <selection activeCell="D119" sqref="D119"/>
    </sheetView>
  </sheetViews>
  <sheetFormatPr defaultRowHeight="12.75"/>
  <cols>
    <col min="1" max="1" width="24.85546875" bestFit="1" customWidth="1"/>
    <col min="2" max="3" width="18.7109375" style="4" customWidth="1"/>
    <col min="4" max="4" width="14.7109375" style="7" bestFit="1" customWidth="1"/>
    <col min="5" max="5" width="14" style="4" bestFit="1" customWidth="1"/>
    <col min="6" max="6" width="14.42578125" style="4" customWidth="1"/>
  </cols>
  <sheetData>
    <row r="1" spans="1:10">
      <c r="A1" t="s">
        <v>0</v>
      </c>
      <c r="D1" s="14">
        <v>38595</v>
      </c>
    </row>
    <row r="2" spans="1:10">
      <c r="A2" t="s">
        <v>1</v>
      </c>
    </row>
    <row r="3" spans="1:10" ht="13.5" thickBot="1">
      <c r="H3">
        <v>4.5999999999999999E-2</v>
      </c>
      <c r="I3">
        <v>5</v>
      </c>
    </row>
    <row r="4" spans="1:10" s="1" customFormat="1" ht="26.25" thickBot="1">
      <c r="B4" s="5" t="s">
        <v>2</v>
      </c>
      <c r="C4" s="5" t="s">
        <v>3</v>
      </c>
      <c r="D4" s="8" t="s">
        <v>4</v>
      </c>
      <c r="E4" s="6" t="s">
        <v>82</v>
      </c>
      <c r="F4" s="6" t="s">
        <v>81</v>
      </c>
      <c r="G4" s="2"/>
      <c r="H4" s="2"/>
      <c r="I4" s="2"/>
      <c r="J4" s="2"/>
    </row>
    <row r="6" spans="1:10" ht="15" customHeight="1">
      <c r="A6" t="s">
        <v>5</v>
      </c>
      <c r="B6" s="4">
        <v>1050521</v>
      </c>
      <c r="C6" s="4">
        <f>SUM(B6*$H$3)</f>
        <v>48323.966</v>
      </c>
      <c r="D6" s="7">
        <v>131</v>
      </c>
      <c r="E6" s="4">
        <f>SUM(D6*$I$3)</f>
        <v>655</v>
      </c>
      <c r="F6" s="4">
        <f>SUM(D6*$I$3)</f>
        <v>655</v>
      </c>
    </row>
    <row r="7" spans="1:10" ht="15" customHeight="1">
      <c r="A7" t="s">
        <v>6</v>
      </c>
      <c r="B7" s="4">
        <v>18310775</v>
      </c>
      <c r="C7" s="4">
        <f t="shared" ref="C7:C29" si="0">SUM(B7*$H$3)</f>
        <v>842295.65</v>
      </c>
      <c r="D7" s="7">
        <v>1065</v>
      </c>
      <c r="E7" s="4">
        <f t="shared" ref="E7:E29" si="1">SUM(D7*$I$3)</f>
        <v>5325</v>
      </c>
      <c r="F7" s="4">
        <f t="shared" ref="F7:F29" si="2">SUM(D7*$I$3)</f>
        <v>5325</v>
      </c>
    </row>
    <row r="8" spans="1:10" ht="15" customHeight="1">
      <c r="A8" t="s">
        <v>7</v>
      </c>
      <c r="B8" s="4">
        <v>2932125</v>
      </c>
      <c r="C8" s="4">
        <f t="shared" si="0"/>
        <v>134877.75</v>
      </c>
      <c r="D8" s="7">
        <v>161</v>
      </c>
      <c r="E8" s="4">
        <f t="shared" si="1"/>
        <v>805</v>
      </c>
      <c r="F8" s="4">
        <f t="shared" si="2"/>
        <v>805</v>
      </c>
    </row>
    <row r="9" spans="1:10" ht="15" customHeight="1">
      <c r="A9" t="s">
        <v>8</v>
      </c>
      <c r="B9" s="4">
        <v>111668067</v>
      </c>
      <c r="C9" s="4">
        <f t="shared" si="0"/>
        <v>5136731.0819999995</v>
      </c>
      <c r="D9" s="7">
        <v>6671</v>
      </c>
      <c r="E9" s="4">
        <f t="shared" si="1"/>
        <v>33355</v>
      </c>
      <c r="F9" s="4">
        <f t="shared" si="2"/>
        <v>33355</v>
      </c>
    </row>
    <row r="10" spans="1:10" ht="15" customHeight="1">
      <c r="A10" t="s">
        <v>9</v>
      </c>
      <c r="B10" s="4">
        <v>3429334</v>
      </c>
      <c r="C10" s="4">
        <f t="shared" si="0"/>
        <v>157749.364</v>
      </c>
      <c r="D10" s="7">
        <v>320</v>
      </c>
      <c r="E10" s="4">
        <f t="shared" si="1"/>
        <v>1600</v>
      </c>
      <c r="F10" s="4">
        <f t="shared" si="2"/>
        <v>1600</v>
      </c>
    </row>
    <row r="11" spans="1:10" ht="15" customHeight="1">
      <c r="A11" t="s">
        <v>10</v>
      </c>
      <c r="B11" s="4">
        <v>52688925</v>
      </c>
      <c r="C11" s="4">
        <f t="shared" si="0"/>
        <v>2423690.5499999998</v>
      </c>
      <c r="D11" s="7">
        <v>2260</v>
      </c>
      <c r="E11" s="4">
        <f t="shared" si="1"/>
        <v>11300</v>
      </c>
      <c r="F11" s="4">
        <f t="shared" si="2"/>
        <v>11300</v>
      </c>
    </row>
    <row r="12" spans="1:10" ht="15" customHeight="1">
      <c r="A12" t="s">
        <v>11</v>
      </c>
      <c r="B12" s="4">
        <v>6935651</v>
      </c>
      <c r="C12" s="4">
        <f t="shared" si="0"/>
        <v>319039.946</v>
      </c>
      <c r="D12" s="7">
        <v>176</v>
      </c>
      <c r="E12" s="4">
        <f t="shared" si="1"/>
        <v>880</v>
      </c>
      <c r="F12" s="4">
        <f t="shared" si="2"/>
        <v>880</v>
      </c>
    </row>
    <row r="13" spans="1:10" ht="15" customHeight="1">
      <c r="A13" t="s">
        <v>12</v>
      </c>
      <c r="B13" s="4">
        <v>7540379</v>
      </c>
      <c r="C13" s="4">
        <f t="shared" si="0"/>
        <v>346857.43400000001</v>
      </c>
      <c r="D13" s="7">
        <v>360</v>
      </c>
      <c r="E13" s="4">
        <f t="shared" si="1"/>
        <v>1800</v>
      </c>
      <c r="F13" s="4">
        <f t="shared" si="2"/>
        <v>1800</v>
      </c>
    </row>
    <row r="14" spans="1:10" ht="15" customHeight="1">
      <c r="A14" t="s">
        <v>13</v>
      </c>
      <c r="B14" s="4">
        <v>8077242</v>
      </c>
      <c r="C14" s="4">
        <f t="shared" si="0"/>
        <v>371553.13199999998</v>
      </c>
      <c r="D14" s="7">
        <v>405</v>
      </c>
      <c r="E14" s="4">
        <f t="shared" si="1"/>
        <v>2025</v>
      </c>
      <c r="F14" s="4">
        <f t="shared" si="2"/>
        <v>2025</v>
      </c>
    </row>
    <row r="15" spans="1:10" ht="15" customHeight="1">
      <c r="A15" t="s">
        <v>14</v>
      </c>
      <c r="B15" s="4">
        <v>11174977</v>
      </c>
      <c r="C15" s="4">
        <f t="shared" si="0"/>
        <v>514048.94199999998</v>
      </c>
      <c r="D15" s="7">
        <v>883</v>
      </c>
      <c r="E15" s="4">
        <f t="shared" si="1"/>
        <v>4415</v>
      </c>
      <c r="F15" s="4">
        <f t="shared" si="2"/>
        <v>4415</v>
      </c>
    </row>
    <row r="16" spans="1:10" ht="15" customHeight="1">
      <c r="A16" t="s">
        <v>15</v>
      </c>
      <c r="B16" s="4">
        <v>9853220</v>
      </c>
      <c r="C16" s="4">
        <f t="shared" si="0"/>
        <v>453248.12</v>
      </c>
      <c r="D16" s="7">
        <v>776</v>
      </c>
      <c r="E16" s="4">
        <f t="shared" si="1"/>
        <v>3880</v>
      </c>
      <c r="F16" s="4">
        <f t="shared" si="2"/>
        <v>3880</v>
      </c>
    </row>
    <row r="17" spans="1:6" ht="15" customHeight="1">
      <c r="A17" t="s">
        <v>16</v>
      </c>
      <c r="B17" s="4">
        <v>29076432</v>
      </c>
      <c r="C17" s="4">
        <f t="shared" si="0"/>
        <v>1337515.872</v>
      </c>
      <c r="D17" s="7">
        <v>1593</v>
      </c>
      <c r="E17" s="4">
        <f t="shared" si="1"/>
        <v>7965</v>
      </c>
      <c r="F17" s="4">
        <f t="shared" si="2"/>
        <v>7965</v>
      </c>
    </row>
    <row r="18" spans="1:6" ht="15" customHeight="1">
      <c r="A18" t="s">
        <v>17</v>
      </c>
      <c r="B18" s="4">
        <v>7296662</v>
      </c>
      <c r="C18" s="4">
        <f t="shared" si="0"/>
        <v>335646.45199999999</v>
      </c>
      <c r="D18" s="7">
        <v>189</v>
      </c>
      <c r="E18" s="4">
        <f t="shared" si="1"/>
        <v>945</v>
      </c>
      <c r="F18" s="4">
        <f t="shared" si="2"/>
        <v>945</v>
      </c>
    </row>
    <row r="19" spans="1:6" ht="15" customHeight="1">
      <c r="A19" t="s">
        <v>18</v>
      </c>
      <c r="B19" s="4">
        <v>19744585</v>
      </c>
      <c r="C19" s="4">
        <f t="shared" si="0"/>
        <v>908250.91</v>
      </c>
      <c r="D19" s="7">
        <v>891</v>
      </c>
      <c r="E19" s="4">
        <f t="shared" si="1"/>
        <v>4455</v>
      </c>
      <c r="F19" s="4">
        <f t="shared" si="2"/>
        <v>4455</v>
      </c>
    </row>
    <row r="20" spans="1:6" ht="15" customHeight="1">
      <c r="A20" t="s">
        <v>19</v>
      </c>
      <c r="B20" s="4">
        <v>34172274</v>
      </c>
      <c r="C20" s="4">
        <f t="shared" si="0"/>
        <v>1571924.6040000001</v>
      </c>
      <c r="D20" s="7">
        <v>2044</v>
      </c>
      <c r="E20" s="4">
        <f t="shared" si="1"/>
        <v>10220</v>
      </c>
      <c r="F20" s="4">
        <f t="shared" si="2"/>
        <v>10220</v>
      </c>
    </row>
    <row r="21" spans="1:6" ht="15" customHeight="1">
      <c r="A21" t="s">
        <v>20</v>
      </c>
      <c r="B21" s="4">
        <v>13832682</v>
      </c>
      <c r="C21" s="4">
        <f t="shared" si="0"/>
        <v>636303.37199999997</v>
      </c>
      <c r="D21" s="7">
        <v>866</v>
      </c>
      <c r="E21" s="4">
        <f t="shared" si="1"/>
        <v>4330</v>
      </c>
      <c r="F21" s="4">
        <f t="shared" si="2"/>
        <v>4330</v>
      </c>
    </row>
    <row r="22" spans="1:6" ht="15" customHeight="1">
      <c r="A22" t="s">
        <v>21</v>
      </c>
      <c r="B22" s="4">
        <v>36830344</v>
      </c>
      <c r="C22" s="4">
        <f t="shared" si="0"/>
        <v>1694195.824</v>
      </c>
      <c r="D22" s="7">
        <v>1515</v>
      </c>
      <c r="E22" s="4">
        <f t="shared" si="1"/>
        <v>7575</v>
      </c>
      <c r="F22" s="4">
        <f t="shared" si="2"/>
        <v>7575</v>
      </c>
    </row>
    <row r="23" spans="1:6" ht="15" customHeight="1">
      <c r="A23" t="s">
        <v>22</v>
      </c>
      <c r="B23" s="4">
        <v>18067373</v>
      </c>
      <c r="C23" s="4">
        <f t="shared" si="0"/>
        <v>831099.15799999994</v>
      </c>
      <c r="D23" s="7">
        <v>1618</v>
      </c>
      <c r="E23" s="4">
        <f t="shared" si="1"/>
        <v>8090</v>
      </c>
      <c r="F23" s="4">
        <f t="shared" si="2"/>
        <v>8090</v>
      </c>
    </row>
    <row r="24" spans="1:6" ht="15" customHeight="1">
      <c r="A24" t="s">
        <v>23</v>
      </c>
      <c r="B24" s="4">
        <v>5358674</v>
      </c>
      <c r="C24" s="4">
        <f t="shared" si="0"/>
        <v>246499.00399999999</v>
      </c>
      <c r="D24" s="7">
        <v>413</v>
      </c>
      <c r="E24" s="4">
        <f t="shared" si="1"/>
        <v>2065</v>
      </c>
      <c r="F24" s="4">
        <f t="shared" si="2"/>
        <v>2065</v>
      </c>
    </row>
    <row r="25" spans="1:6" ht="15" customHeight="1">
      <c r="A25" t="s">
        <v>24</v>
      </c>
      <c r="B25" s="4">
        <v>12840684</v>
      </c>
      <c r="C25" s="4">
        <f t="shared" si="0"/>
        <v>590671.46400000004</v>
      </c>
      <c r="D25" s="7">
        <v>1183</v>
      </c>
      <c r="E25" s="4">
        <f t="shared" si="1"/>
        <v>5915</v>
      </c>
      <c r="F25" s="4">
        <f t="shared" si="2"/>
        <v>5915</v>
      </c>
    </row>
    <row r="26" spans="1:6" ht="15" customHeight="1">
      <c r="A26" t="s">
        <v>25</v>
      </c>
      <c r="B26" s="4">
        <v>4775097</v>
      </c>
      <c r="C26" s="4">
        <f t="shared" si="0"/>
        <v>219654.462</v>
      </c>
      <c r="D26" s="7">
        <v>537</v>
      </c>
      <c r="E26" s="4">
        <f t="shared" si="1"/>
        <v>2685</v>
      </c>
      <c r="F26" s="4">
        <f t="shared" si="2"/>
        <v>2685</v>
      </c>
    </row>
    <row r="27" spans="1:6" ht="15" customHeight="1">
      <c r="A27" t="s">
        <v>26</v>
      </c>
      <c r="B27" s="4">
        <v>5614303</v>
      </c>
      <c r="C27" s="4">
        <f t="shared" si="0"/>
        <v>258257.93799999999</v>
      </c>
      <c r="D27" s="7">
        <v>197</v>
      </c>
      <c r="E27" s="4">
        <f t="shared" si="1"/>
        <v>985</v>
      </c>
      <c r="F27" s="4">
        <f t="shared" si="2"/>
        <v>985</v>
      </c>
    </row>
    <row r="28" spans="1:6" ht="15" customHeight="1">
      <c r="A28" t="s">
        <v>27</v>
      </c>
      <c r="B28" s="4">
        <v>4417346</v>
      </c>
      <c r="C28" s="4">
        <f t="shared" si="0"/>
        <v>203197.916</v>
      </c>
      <c r="D28" s="7">
        <v>196</v>
      </c>
      <c r="E28" s="4">
        <f t="shared" si="1"/>
        <v>980</v>
      </c>
      <c r="F28" s="4">
        <f t="shared" si="2"/>
        <v>980</v>
      </c>
    </row>
    <row r="29" spans="1:6" ht="15" customHeight="1">
      <c r="A29" t="s">
        <v>28</v>
      </c>
      <c r="B29" s="4">
        <v>16353126</v>
      </c>
      <c r="C29" s="4">
        <f t="shared" si="0"/>
        <v>752243.79599999997</v>
      </c>
      <c r="D29" s="7">
        <v>1192</v>
      </c>
      <c r="E29" s="4">
        <f t="shared" si="1"/>
        <v>5960</v>
      </c>
      <c r="F29" s="4">
        <f t="shared" si="2"/>
        <v>5960</v>
      </c>
    </row>
    <row r="30" spans="1:6" ht="13.5" thickBot="1"/>
    <row r="31" spans="1:6" ht="13.5" thickBot="1">
      <c r="A31" s="9" t="s">
        <v>29</v>
      </c>
      <c r="B31" s="10">
        <f>SUM(B6:B30)</f>
        <v>442040798</v>
      </c>
      <c r="C31" s="12">
        <f>SUM(C6:C30)</f>
        <v>20333876.708000004</v>
      </c>
      <c r="D31" s="13">
        <f>SUM(D6:D30)</f>
        <v>25642</v>
      </c>
      <c r="E31" s="12">
        <f>SUM(E6:E30)</f>
        <v>128210</v>
      </c>
      <c r="F31" s="11">
        <f>SUM(F6:F30)</f>
        <v>128210</v>
      </c>
    </row>
    <row r="33" spans="1:4">
      <c r="D33" s="7" t="s">
        <v>30</v>
      </c>
    </row>
    <row r="35" spans="1:4">
      <c r="D35" s="15" t="s">
        <v>31</v>
      </c>
    </row>
    <row r="37" spans="1:4">
      <c r="D37" s="16" t="s">
        <v>32</v>
      </c>
    </row>
    <row r="38" spans="1:4">
      <c r="D38" s="16" t="s">
        <v>33</v>
      </c>
    </row>
    <row r="39" spans="1:4">
      <c r="D39" s="16" t="s">
        <v>102</v>
      </c>
    </row>
    <row r="40" spans="1:4">
      <c r="D40" s="16" t="s">
        <v>34</v>
      </c>
    </row>
    <row r="42" spans="1:4">
      <c r="D42" s="14">
        <f>D1</f>
        <v>38595</v>
      </c>
    </row>
    <row r="44" spans="1:4">
      <c r="A44" t="str">
        <f>A1</f>
        <v>Ms. President and Members</v>
      </c>
    </row>
    <row r="45" spans="1:4">
      <c r="A45" t="str">
        <f>A2</f>
        <v>Board of School Directors</v>
      </c>
    </row>
    <row r="47" spans="1:4">
      <c r="A47" t="s">
        <v>35</v>
      </c>
    </row>
    <row r="49" spans="1:6">
      <c r="A49" t="s">
        <v>36</v>
      </c>
    </row>
    <row r="50" spans="1:6">
      <c r="A50" t="s">
        <v>37</v>
      </c>
    </row>
    <row r="51" spans="1:6">
      <c r="A51" t="s">
        <v>38</v>
      </c>
    </row>
    <row r="52" spans="1:6" ht="13.5" thickBot="1"/>
    <row r="53" spans="1:6" ht="13.5" thickBot="1">
      <c r="A53" s="18" t="s">
        <v>39</v>
      </c>
      <c r="B53" s="19"/>
      <c r="C53" s="19" t="s">
        <v>40</v>
      </c>
      <c r="D53" s="20"/>
      <c r="E53" s="19" t="s">
        <v>41</v>
      </c>
      <c r="F53" s="21"/>
    </row>
    <row r="55" spans="1:6" ht="15" customHeight="1">
      <c r="A55" t="s">
        <v>42</v>
      </c>
      <c r="C55" s="4" t="s">
        <v>5</v>
      </c>
      <c r="E55" s="4">
        <v>7193.12</v>
      </c>
    </row>
    <row r="56" spans="1:6" ht="15" customHeight="1">
      <c r="A56" t="s">
        <v>43</v>
      </c>
      <c r="C56" s="4" t="s">
        <v>44</v>
      </c>
      <c r="E56" s="4">
        <v>65229.02</v>
      </c>
    </row>
    <row r="57" spans="1:6" ht="15" customHeight="1">
      <c r="A57" t="s">
        <v>45</v>
      </c>
      <c r="C57" s="4" t="s">
        <v>46</v>
      </c>
      <c r="E57" s="4">
        <v>8946.3799999999992</v>
      </c>
    </row>
    <row r="58" spans="1:6" ht="15" customHeight="1">
      <c r="A58" t="s">
        <v>47</v>
      </c>
      <c r="C58" s="4" t="s">
        <v>9</v>
      </c>
      <c r="E58" s="4">
        <v>24088.51</v>
      </c>
    </row>
    <row r="59" spans="1:6" ht="15" customHeight="1">
      <c r="A59" t="s">
        <v>48</v>
      </c>
      <c r="C59" s="4" t="s">
        <v>49</v>
      </c>
      <c r="E59" s="4">
        <v>367139.35</v>
      </c>
    </row>
    <row r="60" spans="1:6" ht="15" customHeight="1">
      <c r="A60" t="s">
        <v>50</v>
      </c>
      <c r="C60" s="4" t="s">
        <v>51</v>
      </c>
      <c r="E60" s="4">
        <v>20205.05</v>
      </c>
    </row>
    <row r="61" spans="1:6" ht="15" customHeight="1">
      <c r="A61" t="s">
        <v>52</v>
      </c>
      <c r="C61" s="4" t="s">
        <v>53</v>
      </c>
      <c r="E61" s="4">
        <v>24209.06</v>
      </c>
    </row>
    <row r="62" spans="1:6" ht="15" customHeight="1">
      <c r="A62" t="s">
        <v>54</v>
      </c>
      <c r="C62" s="4" t="s">
        <v>55</v>
      </c>
      <c r="E62" s="4">
        <v>32401.34</v>
      </c>
    </row>
    <row r="63" spans="1:6" ht="15" customHeight="1">
      <c r="A63" t="s">
        <v>56</v>
      </c>
      <c r="C63" s="4" t="s">
        <v>57</v>
      </c>
      <c r="E63" s="4">
        <v>39453.370000000003</v>
      </c>
    </row>
    <row r="64" spans="1:6" ht="15" customHeight="1">
      <c r="A64" t="s">
        <v>58</v>
      </c>
      <c r="C64" s="4" t="s">
        <v>59</v>
      </c>
      <c r="E64" s="4">
        <v>66467.45</v>
      </c>
    </row>
    <row r="65" spans="1:5" ht="15" customHeight="1">
      <c r="A65" t="s">
        <v>60</v>
      </c>
      <c r="C65" s="4" t="s">
        <v>61</v>
      </c>
      <c r="E65" s="4">
        <v>56639.05</v>
      </c>
    </row>
    <row r="66" spans="1:5" ht="15" customHeight="1">
      <c r="A66" t="s">
        <v>62</v>
      </c>
      <c r="C66" s="4" t="s">
        <v>63</v>
      </c>
      <c r="E66" s="4">
        <v>32786.83</v>
      </c>
    </row>
    <row r="67" spans="1:5" ht="15" customHeight="1">
      <c r="A67" t="s">
        <v>62</v>
      </c>
      <c r="C67" s="4" t="s">
        <v>64</v>
      </c>
      <c r="E67" s="4">
        <v>232891.4</v>
      </c>
    </row>
    <row r="68" spans="1:5" ht="15" customHeight="1">
      <c r="A68" t="s">
        <v>65</v>
      </c>
      <c r="C68" s="4" t="s">
        <v>66</v>
      </c>
      <c r="E68" s="4">
        <v>79528.73</v>
      </c>
    </row>
    <row r="69" spans="1:5" ht="15" customHeight="1">
      <c r="A69" t="s">
        <v>67</v>
      </c>
      <c r="C69" s="4" t="s">
        <v>68</v>
      </c>
      <c r="E69" s="4">
        <v>57857.98</v>
      </c>
    </row>
    <row r="70" spans="1:5" ht="15" customHeight="1">
      <c r="A70" t="s">
        <v>69</v>
      </c>
      <c r="C70" s="4" t="s">
        <v>70</v>
      </c>
      <c r="E70" s="4">
        <v>61873.46</v>
      </c>
    </row>
    <row r="71" spans="1:5" ht="15" customHeight="1">
      <c r="A71" t="s">
        <v>71</v>
      </c>
      <c r="C71" s="4" t="s">
        <v>72</v>
      </c>
      <c r="E71" s="4">
        <v>84661.64</v>
      </c>
    </row>
    <row r="72" spans="1:5" ht="15" customHeight="1">
      <c r="A72" t="s">
        <v>73</v>
      </c>
      <c r="C72" s="4" t="s">
        <v>23</v>
      </c>
      <c r="E72" s="4">
        <v>22735.759999999998</v>
      </c>
    </row>
    <row r="73" spans="1:5" ht="15" customHeight="1">
      <c r="A73" t="s">
        <v>74</v>
      </c>
      <c r="C73" s="4" t="s">
        <v>75</v>
      </c>
      <c r="E73" s="4">
        <v>69983.39</v>
      </c>
    </row>
    <row r="74" spans="1:5" ht="15" customHeight="1">
      <c r="A74" t="s">
        <v>76</v>
      </c>
      <c r="C74" s="4" t="s">
        <v>25</v>
      </c>
      <c r="E74" s="4">
        <v>27936.09</v>
      </c>
    </row>
    <row r="75" spans="1:5" ht="15" customHeight="1">
      <c r="A75" t="s">
        <v>77</v>
      </c>
      <c r="C75" s="4" t="s">
        <v>78</v>
      </c>
      <c r="E75" s="4">
        <v>24180.74</v>
      </c>
    </row>
    <row r="76" spans="1:5" ht="15" customHeight="1">
      <c r="A76" t="s">
        <v>79</v>
      </c>
      <c r="C76" s="4" t="s">
        <v>80</v>
      </c>
      <c r="E76" s="4">
        <v>15910.9</v>
      </c>
    </row>
    <row r="77" spans="1:5" ht="15" customHeight="1">
      <c r="A77" t="s">
        <v>28</v>
      </c>
      <c r="C77" s="4" t="s">
        <v>28</v>
      </c>
      <c r="E77" s="4">
        <v>56646.37</v>
      </c>
    </row>
    <row r="78" spans="1:5" ht="15" customHeight="1">
      <c r="A78" t="s">
        <v>8</v>
      </c>
      <c r="C78" s="4" t="s">
        <v>8</v>
      </c>
      <c r="E78" s="4">
        <v>380656.15</v>
      </c>
    </row>
    <row r="79" spans="1:5" ht="13.5" thickBot="1"/>
    <row r="80" spans="1:5" ht="13.5" thickBot="1">
      <c r="C80" s="17" t="s">
        <v>29</v>
      </c>
      <c r="E80" s="12">
        <f>SUM(E55:E79)</f>
        <v>1859621.1399999997</v>
      </c>
    </row>
    <row r="81" spans="1:6" ht="13.5" thickBot="1"/>
    <row r="82" spans="1:6" ht="26.25" thickBot="1">
      <c r="A82" s="3" t="s">
        <v>39</v>
      </c>
      <c r="B82" s="5"/>
      <c r="C82" s="5" t="s">
        <v>40</v>
      </c>
      <c r="D82" s="8"/>
      <c r="E82" s="5" t="s">
        <v>83</v>
      </c>
      <c r="F82" s="6" t="s">
        <v>84</v>
      </c>
    </row>
    <row r="84" spans="1:6" ht="15" customHeight="1">
      <c r="A84" t="s">
        <v>42</v>
      </c>
      <c r="C84" s="4" t="s">
        <v>5</v>
      </c>
      <c r="E84" s="4">
        <v>0</v>
      </c>
      <c r="F84" s="4">
        <v>0</v>
      </c>
    </row>
    <row r="85" spans="1:6" ht="15" customHeight="1">
      <c r="A85" t="s">
        <v>43</v>
      </c>
      <c r="C85" s="4" t="s">
        <v>44</v>
      </c>
      <c r="E85" s="4">
        <v>220</v>
      </c>
      <c r="F85" s="4">
        <v>1510</v>
      </c>
    </row>
    <row r="86" spans="1:6" ht="15" customHeight="1">
      <c r="A86" t="s">
        <v>45</v>
      </c>
      <c r="C86" s="4" t="s">
        <v>46</v>
      </c>
      <c r="E86" s="4">
        <v>0</v>
      </c>
      <c r="F86" s="4">
        <v>40</v>
      </c>
    </row>
    <row r="87" spans="1:6" ht="15" customHeight="1">
      <c r="A87" t="s">
        <v>47</v>
      </c>
      <c r="C87" s="4" t="s">
        <v>9</v>
      </c>
      <c r="E87" s="4">
        <v>0</v>
      </c>
      <c r="F87" s="4">
        <v>40</v>
      </c>
    </row>
    <row r="88" spans="1:6" ht="15" customHeight="1">
      <c r="A88" t="s">
        <v>48</v>
      </c>
      <c r="C88" s="4" t="s">
        <v>49</v>
      </c>
      <c r="E88" s="4">
        <v>50</v>
      </c>
      <c r="F88" s="4">
        <v>0</v>
      </c>
    </row>
    <row r="89" spans="1:6" ht="15" customHeight="1">
      <c r="A89" t="s">
        <v>50</v>
      </c>
      <c r="C89" s="4" t="s">
        <v>51</v>
      </c>
      <c r="E89" s="4">
        <v>60</v>
      </c>
      <c r="F89" s="4">
        <v>10</v>
      </c>
    </row>
    <row r="90" spans="1:6" ht="15" customHeight="1">
      <c r="A90" t="s">
        <v>52</v>
      </c>
      <c r="C90" s="4" t="s">
        <v>53</v>
      </c>
      <c r="E90" s="4">
        <v>80</v>
      </c>
      <c r="F90" s="4">
        <v>120</v>
      </c>
    </row>
    <row r="91" spans="1:6" ht="15" customHeight="1">
      <c r="A91" t="s">
        <v>54</v>
      </c>
      <c r="C91" s="4" t="s">
        <v>55</v>
      </c>
      <c r="E91" s="4">
        <v>20</v>
      </c>
      <c r="F91" s="4">
        <v>0</v>
      </c>
    </row>
    <row r="92" spans="1:6" ht="15" customHeight="1">
      <c r="A92" t="s">
        <v>56</v>
      </c>
      <c r="C92" s="4" t="s">
        <v>57</v>
      </c>
      <c r="E92" s="4">
        <v>180</v>
      </c>
      <c r="F92" s="4">
        <v>20</v>
      </c>
    </row>
    <row r="93" spans="1:6" ht="15" customHeight="1">
      <c r="A93" t="s">
        <v>58</v>
      </c>
      <c r="C93" s="4" t="s">
        <v>59</v>
      </c>
      <c r="E93" s="4">
        <v>0</v>
      </c>
      <c r="F93" s="4">
        <v>280</v>
      </c>
    </row>
    <row r="94" spans="1:6" ht="15" customHeight="1">
      <c r="A94" t="s">
        <v>60</v>
      </c>
      <c r="C94" s="4" t="s">
        <v>61</v>
      </c>
      <c r="E94" s="4">
        <v>0</v>
      </c>
      <c r="F94" s="4">
        <v>810</v>
      </c>
    </row>
    <row r="95" spans="1:6" ht="15" customHeight="1">
      <c r="A95" t="s">
        <v>62</v>
      </c>
      <c r="C95" s="4" t="s">
        <v>63</v>
      </c>
      <c r="E95" s="4">
        <v>60</v>
      </c>
      <c r="F95" s="4">
        <v>0</v>
      </c>
    </row>
    <row r="96" spans="1:6" ht="15" customHeight="1">
      <c r="A96" t="s">
        <v>62</v>
      </c>
      <c r="C96" s="4" t="s">
        <v>64</v>
      </c>
      <c r="E96" s="4">
        <v>150</v>
      </c>
      <c r="F96" s="4">
        <v>20</v>
      </c>
    </row>
    <row r="97" spans="1:6" ht="15" customHeight="1">
      <c r="A97" t="s">
        <v>65</v>
      </c>
      <c r="C97" s="4" t="s">
        <v>66</v>
      </c>
      <c r="E97" s="4">
        <v>30</v>
      </c>
      <c r="F97" s="4">
        <v>610</v>
      </c>
    </row>
    <row r="98" spans="1:6" ht="15" customHeight="1">
      <c r="A98" t="s">
        <v>67</v>
      </c>
      <c r="C98" s="4" t="s">
        <v>68</v>
      </c>
      <c r="E98" s="4">
        <v>40</v>
      </c>
      <c r="F98" s="4">
        <v>0</v>
      </c>
    </row>
    <row r="99" spans="1:6" ht="15" customHeight="1">
      <c r="A99" t="s">
        <v>69</v>
      </c>
      <c r="C99" s="4" t="s">
        <v>70</v>
      </c>
      <c r="E99" s="4">
        <v>390</v>
      </c>
      <c r="F99" s="4">
        <v>0</v>
      </c>
    </row>
    <row r="100" spans="1:6" ht="15" customHeight="1">
      <c r="A100" t="s">
        <v>71</v>
      </c>
      <c r="C100" s="4" t="s">
        <v>72</v>
      </c>
      <c r="E100" s="4">
        <v>480</v>
      </c>
      <c r="F100" s="4">
        <v>0</v>
      </c>
    </row>
    <row r="101" spans="1:6" ht="15" customHeight="1">
      <c r="A101" t="s">
        <v>73</v>
      </c>
      <c r="C101" s="4" t="s">
        <v>23</v>
      </c>
      <c r="E101" s="4">
        <v>400</v>
      </c>
      <c r="F101" s="4">
        <v>0</v>
      </c>
    </row>
    <row r="102" spans="1:6" ht="15" customHeight="1">
      <c r="A102" t="s">
        <v>74</v>
      </c>
      <c r="C102" s="4" t="s">
        <v>75</v>
      </c>
      <c r="E102" s="4">
        <v>640</v>
      </c>
      <c r="F102" s="4">
        <v>0</v>
      </c>
    </row>
    <row r="103" spans="1:6" ht="15" customHeight="1">
      <c r="A103" t="s">
        <v>76</v>
      </c>
      <c r="C103" s="4" t="s">
        <v>25</v>
      </c>
      <c r="E103" s="4">
        <v>0</v>
      </c>
      <c r="F103" s="4">
        <v>0</v>
      </c>
    </row>
    <row r="104" spans="1:6" ht="15" customHeight="1">
      <c r="A104" t="s">
        <v>77</v>
      </c>
      <c r="C104" s="4" t="s">
        <v>78</v>
      </c>
      <c r="E104" s="4">
        <v>0</v>
      </c>
      <c r="F104" s="4">
        <v>70</v>
      </c>
    </row>
    <row r="105" spans="1:6" ht="15" customHeight="1">
      <c r="A105" t="s">
        <v>79</v>
      </c>
      <c r="C105" s="4" t="s">
        <v>80</v>
      </c>
      <c r="E105" s="4">
        <v>70</v>
      </c>
      <c r="F105" s="4">
        <v>0</v>
      </c>
    </row>
    <row r="106" spans="1:6" ht="15" customHeight="1">
      <c r="A106" t="s">
        <v>28</v>
      </c>
      <c r="C106" s="4" t="s">
        <v>28</v>
      </c>
      <c r="E106" s="4">
        <v>260</v>
      </c>
    </row>
    <row r="107" spans="1:6" ht="15" customHeight="1">
      <c r="A107" t="s">
        <v>8</v>
      </c>
      <c r="C107" s="4" t="s">
        <v>8</v>
      </c>
      <c r="E107" s="4">
        <v>1520</v>
      </c>
      <c r="F107" s="4">
        <v>0</v>
      </c>
    </row>
    <row r="108" spans="1:6" ht="13.5" thickBot="1"/>
    <row r="109" spans="1:6" ht="13.5" thickBot="1">
      <c r="C109" s="17" t="s">
        <v>29</v>
      </c>
      <c r="E109" s="12">
        <f>SUM(E84:E108)</f>
        <v>4650</v>
      </c>
      <c r="F109" s="12">
        <f>SUM(F84:F108)</f>
        <v>3530</v>
      </c>
    </row>
    <row r="111" spans="1:6">
      <c r="A111" t="s">
        <v>85</v>
      </c>
    </row>
    <row r="112" spans="1:6">
      <c r="A112" t="s">
        <v>90</v>
      </c>
    </row>
    <row r="113" spans="1:6" ht="13.5" thickBot="1"/>
    <row r="114" spans="1:6" ht="13.5" thickBot="1">
      <c r="A114" s="3" t="s">
        <v>39</v>
      </c>
      <c r="B114" s="22">
        <v>2000</v>
      </c>
      <c r="C114" s="22" t="s">
        <v>86</v>
      </c>
      <c r="D114" s="23" t="s">
        <v>87</v>
      </c>
      <c r="E114" s="22" t="s">
        <v>88</v>
      </c>
      <c r="F114" s="24" t="s">
        <v>89</v>
      </c>
    </row>
    <row r="116" spans="1:6" ht="15" customHeight="1">
      <c r="A116" s="4" t="s">
        <v>5</v>
      </c>
      <c r="B116" s="26">
        <v>0</v>
      </c>
      <c r="C116" s="26">
        <v>0</v>
      </c>
      <c r="D116" s="27">
        <v>0</v>
      </c>
      <c r="E116" s="26">
        <v>0</v>
      </c>
      <c r="F116" s="26">
        <v>0</v>
      </c>
    </row>
    <row r="117" spans="1:6" ht="15" customHeight="1">
      <c r="A117" s="4" t="s">
        <v>44</v>
      </c>
      <c r="B117" s="26">
        <v>20</v>
      </c>
      <c r="C117" s="26">
        <v>0</v>
      </c>
      <c r="D117" s="27">
        <v>40</v>
      </c>
      <c r="E117" s="26">
        <v>60</v>
      </c>
      <c r="F117" s="26">
        <v>0</v>
      </c>
    </row>
    <row r="118" spans="1:6" ht="15" customHeight="1">
      <c r="A118" s="4" t="s">
        <v>46</v>
      </c>
      <c r="B118" s="26">
        <v>0</v>
      </c>
      <c r="C118" s="26">
        <v>0</v>
      </c>
      <c r="D118" s="27">
        <v>0</v>
      </c>
      <c r="E118" s="26">
        <v>0</v>
      </c>
      <c r="F118" s="26">
        <v>0</v>
      </c>
    </row>
    <row r="119" spans="1:6" ht="15" customHeight="1">
      <c r="A119" s="4" t="s">
        <v>9</v>
      </c>
      <c r="B119" s="26">
        <v>0</v>
      </c>
      <c r="C119" s="26">
        <v>0</v>
      </c>
      <c r="D119" s="27">
        <v>30</v>
      </c>
      <c r="E119" s="26">
        <v>50</v>
      </c>
      <c r="F119" s="26">
        <v>0</v>
      </c>
    </row>
    <row r="120" spans="1:6" ht="15" customHeight="1">
      <c r="A120" s="4" t="s">
        <v>49</v>
      </c>
      <c r="B120" s="26">
        <v>40</v>
      </c>
      <c r="C120" s="26">
        <v>60</v>
      </c>
      <c r="D120" s="27">
        <v>240</v>
      </c>
      <c r="E120" s="26">
        <v>0</v>
      </c>
      <c r="F120" s="26">
        <v>0</v>
      </c>
    </row>
    <row r="121" spans="1:6" ht="15" customHeight="1">
      <c r="A121" s="4" t="s">
        <v>51</v>
      </c>
      <c r="B121" s="26">
        <v>0</v>
      </c>
      <c r="C121" s="26">
        <v>0</v>
      </c>
      <c r="D121" s="27">
        <v>0</v>
      </c>
      <c r="E121" s="26">
        <v>0</v>
      </c>
      <c r="F121" s="26">
        <v>0</v>
      </c>
    </row>
    <row r="122" spans="1:6" ht="15" customHeight="1">
      <c r="A122" s="4" t="s">
        <v>53</v>
      </c>
      <c r="B122" s="26">
        <v>10</v>
      </c>
      <c r="C122" s="26">
        <v>10</v>
      </c>
      <c r="D122" s="27">
        <v>20</v>
      </c>
      <c r="E122" s="26">
        <v>30</v>
      </c>
      <c r="F122" s="26">
        <v>20</v>
      </c>
    </row>
    <row r="123" spans="1:6" ht="15" customHeight="1">
      <c r="A123" s="4" t="s">
        <v>55</v>
      </c>
      <c r="B123" s="26">
        <v>0</v>
      </c>
      <c r="C123" s="26">
        <v>0</v>
      </c>
      <c r="D123" s="27">
        <v>0</v>
      </c>
      <c r="E123" s="26">
        <v>0</v>
      </c>
      <c r="F123" s="26">
        <v>0</v>
      </c>
    </row>
    <row r="124" spans="1:6" ht="15" customHeight="1">
      <c r="A124" s="4" t="s">
        <v>57</v>
      </c>
      <c r="B124" s="26">
        <v>0</v>
      </c>
      <c r="C124" s="26">
        <v>0</v>
      </c>
      <c r="D124" s="27">
        <v>20</v>
      </c>
      <c r="E124" s="26">
        <v>70</v>
      </c>
      <c r="F124" s="26">
        <v>0</v>
      </c>
    </row>
    <row r="125" spans="1:6" ht="15" customHeight="1">
      <c r="A125" s="4" t="s">
        <v>59</v>
      </c>
      <c r="B125" s="26">
        <v>0</v>
      </c>
      <c r="C125" s="26">
        <v>0</v>
      </c>
      <c r="D125" s="27">
        <v>10</v>
      </c>
      <c r="E125" s="26">
        <v>30</v>
      </c>
      <c r="F125" s="26">
        <v>0</v>
      </c>
    </row>
    <row r="126" spans="1:6" ht="15" customHeight="1">
      <c r="A126" s="4" t="s">
        <v>61</v>
      </c>
      <c r="B126" s="26">
        <v>0</v>
      </c>
      <c r="C126" s="26">
        <v>0</v>
      </c>
      <c r="D126" s="27">
        <v>50</v>
      </c>
      <c r="E126" s="26">
        <v>120</v>
      </c>
      <c r="F126" s="26">
        <v>50</v>
      </c>
    </row>
    <row r="127" spans="1:6" ht="15" customHeight="1">
      <c r="A127" s="4" t="s">
        <v>63</v>
      </c>
      <c r="B127" s="26">
        <v>0</v>
      </c>
      <c r="C127" s="26">
        <v>0</v>
      </c>
      <c r="D127" s="27">
        <v>0</v>
      </c>
      <c r="E127" s="26">
        <v>0</v>
      </c>
      <c r="F127" s="26">
        <v>0</v>
      </c>
    </row>
    <row r="128" spans="1:6" ht="15" customHeight="1">
      <c r="A128" s="4" t="s">
        <v>64</v>
      </c>
      <c r="B128" s="26">
        <v>0</v>
      </c>
      <c r="C128" s="26">
        <v>20</v>
      </c>
      <c r="D128" s="27">
        <v>70</v>
      </c>
      <c r="E128" s="26">
        <v>90</v>
      </c>
      <c r="F128" s="26">
        <v>0</v>
      </c>
    </row>
    <row r="129" spans="1:6" ht="15" customHeight="1">
      <c r="A129" s="4" t="s">
        <v>66</v>
      </c>
      <c r="B129" s="26">
        <v>0</v>
      </c>
      <c r="C129" s="26">
        <v>0</v>
      </c>
      <c r="D129" s="27">
        <v>30</v>
      </c>
      <c r="E129" s="26">
        <v>150</v>
      </c>
      <c r="F129" s="26">
        <v>140</v>
      </c>
    </row>
    <row r="130" spans="1:6" ht="15" customHeight="1">
      <c r="A130" s="4" t="s">
        <v>68</v>
      </c>
      <c r="B130" s="26">
        <v>0</v>
      </c>
      <c r="C130" s="26">
        <v>20</v>
      </c>
      <c r="D130" s="27">
        <v>0</v>
      </c>
      <c r="E130" s="26">
        <v>150</v>
      </c>
      <c r="F130" s="26">
        <v>0</v>
      </c>
    </row>
    <row r="131" spans="1:6" ht="15" customHeight="1">
      <c r="A131" s="4" t="s">
        <v>70</v>
      </c>
      <c r="B131" s="26">
        <v>0</v>
      </c>
      <c r="C131" s="26">
        <v>0</v>
      </c>
      <c r="D131" s="27">
        <v>70</v>
      </c>
      <c r="E131" s="26">
        <v>100</v>
      </c>
      <c r="F131" s="26">
        <v>0</v>
      </c>
    </row>
    <row r="132" spans="1:6" ht="15" customHeight="1">
      <c r="A132" s="4" t="s">
        <v>72</v>
      </c>
      <c r="B132" s="26">
        <v>0</v>
      </c>
      <c r="C132" s="26">
        <v>40</v>
      </c>
      <c r="D132" s="27">
        <v>80</v>
      </c>
      <c r="E132" s="26">
        <v>170</v>
      </c>
      <c r="F132" s="26">
        <v>250</v>
      </c>
    </row>
    <row r="133" spans="1:6" ht="15" customHeight="1">
      <c r="A133" s="4" t="s">
        <v>23</v>
      </c>
      <c r="B133" s="26">
        <v>0</v>
      </c>
      <c r="C133" s="26">
        <v>0</v>
      </c>
      <c r="D133" s="27">
        <v>0</v>
      </c>
      <c r="E133" s="26">
        <v>0</v>
      </c>
      <c r="F133" s="26">
        <v>0</v>
      </c>
    </row>
    <row r="134" spans="1:6" ht="15" customHeight="1">
      <c r="A134" s="4" t="s">
        <v>75</v>
      </c>
      <c r="B134" s="26">
        <v>0</v>
      </c>
      <c r="C134" s="26">
        <v>0</v>
      </c>
      <c r="D134" s="27">
        <v>20</v>
      </c>
      <c r="E134" s="26">
        <v>90</v>
      </c>
      <c r="F134" s="26">
        <v>130</v>
      </c>
    </row>
    <row r="135" spans="1:6" ht="15" customHeight="1">
      <c r="A135" s="4" t="s">
        <v>25</v>
      </c>
      <c r="B135" s="26">
        <v>0</v>
      </c>
      <c r="C135" s="26">
        <v>0</v>
      </c>
      <c r="D135" s="27">
        <v>0</v>
      </c>
      <c r="E135" s="26">
        <v>0</v>
      </c>
      <c r="F135" s="26">
        <v>0</v>
      </c>
    </row>
    <row r="136" spans="1:6" ht="15" customHeight="1">
      <c r="A136" s="4" t="s">
        <v>78</v>
      </c>
      <c r="B136" s="26">
        <v>0</v>
      </c>
      <c r="C136" s="26">
        <v>0</v>
      </c>
      <c r="D136" s="27">
        <v>0</v>
      </c>
      <c r="E136" s="26">
        <v>0</v>
      </c>
      <c r="F136" s="26">
        <v>0</v>
      </c>
    </row>
    <row r="137" spans="1:6" ht="15" customHeight="1">
      <c r="A137" s="4" t="s">
        <v>80</v>
      </c>
      <c r="B137" s="26">
        <v>0</v>
      </c>
      <c r="C137" s="26">
        <v>0</v>
      </c>
      <c r="D137" s="27">
        <v>10</v>
      </c>
      <c r="E137" s="26">
        <v>50</v>
      </c>
      <c r="F137" s="26">
        <v>0</v>
      </c>
    </row>
    <row r="138" spans="1:6" ht="15" customHeight="1">
      <c r="A138" t="s">
        <v>28</v>
      </c>
      <c r="B138" s="26">
        <v>0</v>
      </c>
      <c r="C138" s="26">
        <v>0</v>
      </c>
      <c r="D138" s="27">
        <v>30</v>
      </c>
      <c r="E138" s="26">
        <v>80</v>
      </c>
      <c r="F138" s="26">
        <v>30</v>
      </c>
    </row>
    <row r="139" spans="1:6" ht="15" customHeight="1">
      <c r="A139" t="s">
        <v>8</v>
      </c>
      <c r="B139" s="26">
        <v>120</v>
      </c>
      <c r="C139" s="26">
        <v>310</v>
      </c>
      <c r="D139" s="27">
        <v>720</v>
      </c>
      <c r="E139" s="26">
        <v>1820</v>
      </c>
      <c r="F139" s="26">
        <v>0</v>
      </c>
    </row>
    <row r="140" spans="1:6" ht="13.5" thickBot="1"/>
    <row r="141" spans="1:6" ht="13.5" thickBot="1">
      <c r="A141" s="9" t="s">
        <v>29</v>
      </c>
      <c r="B141" s="12">
        <f>SUM(B116:B140)</f>
        <v>190</v>
      </c>
      <c r="C141" s="12">
        <f>SUM(C116:C140)</f>
        <v>460</v>
      </c>
      <c r="D141" s="12">
        <f>SUM(D116:D140)</f>
        <v>1440</v>
      </c>
      <c r="E141" s="12">
        <f>SUM(E116:E140)</f>
        <v>3060</v>
      </c>
      <c r="F141" s="12">
        <f>SUM(F116:F140)</f>
        <v>620</v>
      </c>
    </row>
    <row r="142" spans="1:6">
      <c r="A142" s="9"/>
      <c r="B142" s="25"/>
      <c r="C142" s="25"/>
      <c r="D142" s="25"/>
      <c r="E142" s="25"/>
      <c r="F142" s="25"/>
    </row>
    <row r="143" spans="1:6">
      <c r="A143" s="9"/>
      <c r="B143" s="25"/>
      <c r="C143" s="25"/>
      <c r="D143" s="25"/>
      <c r="E143" s="25"/>
      <c r="F143" s="25"/>
    </row>
    <row r="145" spans="1:3">
      <c r="A145" t="s">
        <v>91</v>
      </c>
    </row>
    <row r="146" spans="1:3">
      <c r="A146" t="s">
        <v>92</v>
      </c>
    </row>
    <row r="147" spans="1:3">
      <c r="A147" t="s">
        <v>93</v>
      </c>
    </row>
    <row r="150" spans="1:3">
      <c r="A150" t="s">
        <v>94</v>
      </c>
    </row>
    <row r="154" spans="1:3">
      <c r="A154" t="s">
        <v>95</v>
      </c>
    </row>
    <row r="155" spans="1:3">
      <c r="A155" t="s">
        <v>96</v>
      </c>
    </row>
    <row r="157" spans="1:3">
      <c r="A157" t="s">
        <v>98</v>
      </c>
    </row>
    <row r="158" spans="1:3">
      <c r="A158" t="s">
        <v>97</v>
      </c>
    </row>
    <row r="160" spans="1:3">
      <c r="B160" t="s">
        <v>99</v>
      </c>
      <c r="C160" s="4" t="s">
        <v>5</v>
      </c>
    </row>
    <row r="161" spans="2:3">
      <c r="B161" t="s">
        <v>43</v>
      </c>
      <c r="C161" s="4" t="s">
        <v>44</v>
      </c>
    </row>
    <row r="162" spans="2:3">
      <c r="B162" t="s">
        <v>45</v>
      </c>
      <c r="C162" s="4" t="s">
        <v>46</v>
      </c>
    </row>
    <row r="163" spans="2:3">
      <c r="B163" t="s">
        <v>47</v>
      </c>
      <c r="C163" s="4" t="s">
        <v>9</v>
      </c>
    </row>
    <row r="164" spans="2:3">
      <c r="B164" t="s">
        <v>48</v>
      </c>
      <c r="C164" s="4" t="s">
        <v>49</v>
      </c>
    </row>
    <row r="165" spans="2:3">
      <c r="B165" t="s">
        <v>50</v>
      </c>
      <c r="C165" s="4" t="s">
        <v>51</v>
      </c>
    </row>
    <row r="166" spans="2:3">
      <c r="B166" t="s">
        <v>52</v>
      </c>
      <c r="C166" s="4" t="s">
        <v>53</v>
      </c>
    </row>
    <row r="167" spans="2:3">
      <c r="B167" t="s">
        <v>54</v>
      </c>
      <c r="C167" s="4" t="s">
        <v>55</v>
      </c>
    </row>
    <row r="168" spans="2:3">
      <c r="B168" t="s">
        <v>56</v>
      </c>
      <c r="C168" s="4" t="s">
        <v>57</v>
      </c>
    </row>
    <row r="169" spans="2:3">
      <c r="B169" t="s">
        <v>58</v>
      </c>
      <c r="C169" s="4" t="s">
        <v>59</v>
      </c>
    </row>
    <row r="170" spans="2:3">
      <c r="B170" t="s">
        <v>60</v>
      </c>
      <c r="C170" s="4" t="s">
        <v>61</v>
      </c>
    </row>
    <row r="171" spans="2:3">
      <c r="B171" t="s">
        <v>62</v>
      </c>
      <c r="C171" s="4" t="s">
        <v>63</v>
      </c>
    </row>
    <row r="172" spans="2:3">
      <c r="B172" t="s">
        <v>62</v>
      </c>
      <c r="C172" s="4" t="s">
        <v>64</v>
      </c>
    </row>
    <row r="173" spans="2:3">
      <c r="B173" t="s">
        <v>65</v>
      </c>
      <c r="C173" s="4" t="s">
        <v>66</v>
      </c>
    </row>
    <row r="174" spans="2:3">
      <c r="B174" t="s">
        <v>67</v>
      </c>
      <c r="C174" s="4" t="s">
        <v>68</v>
      </c>
    </row>
    <row r="175" spans="2:3">
      <c r="B175" t="s">
        <v>69</v>
      </c>
      <c r="C175" s="4" t="s">
        <v>70</v>
      </c>
    </row>
    <row r="176" spans="2:3">
      <c r="B176" t="s">
        <v>71</v>
      </c>
      <c r="C176" s="4" t="s">
        <v>72</v>
      </c>
    </row>
    <row r="177" spans="2:3">
      <c r="B177" t="s">
        <v>73</v>
      </c>
      <c r="C177" s="4" t="s">
        <v>23</v>
      </c>
    </row>
    <row r="178" spans="2:3">
      <c r="B178" t="s">
        <v>74</v>
      </c>
      <c r="C178" s="4" t="s">
        <v>75</v>
      </c>
    </row>
    <row r="179" spans="2:3">
      <c r="B179" t="s">
        <v>76</v>
      </c>
      <c r="C179" s="4" t="s">
        <v>25</v>
      </c>
    </row>
    <row r="180" spans="2:3">
      <c r="B180" t="s">
        <v>77</v>
      </c>
      <c r="C180" s="4" t="s">
        <v>78</v>
      </c>
    </row>
    <row r="181" spans="2:3">
      <c r="B181" t="s">
        <v>79</v>
      </c>
      <c r="C181" s="4" t="s">
        <v>80</v>
      </c>
    </row>
    <row r="182" spans="2:3">
      <c r="B182" t="s">
        <v>28</v>
      </c>
      <c r="C182" s="4" t="s">
        <v>28</v>
      </c>
    </row>
    <row r="183" spans="2:3">
      <c r="B183" t="s">
        <v>8</v>
      </c>
      <c r="C183" s="4" t="s">
        <v>8</v>
      </c>
    </row>
    <row r="185" spans="2:3">
      <c r="B185" s="4" t="s">
        <v>100</v>
      </c>
    </row>
    <row r="186" spans="2:3">
      <c r="B186" s="4" t="s">
        <v>101</v>
      </c>
    </row>
    <row r="188" spans="2:3">
      <c r="B188" s="93" t="s">
        <v>31</v>
      </c>
      <c r="C188" s="93"/>
    </row>
    <row r="190" spans="2:3">
      <c r="B190" s="16" t="s">
        <v>32</v>
      </c>
    </row>
    <row r="191" spans="2:3">
      <c r="B191" s="16" t="s">
        <v>33</v>
      </c>
    </row>
    <row r="192" spans="2:3">
      <c r="B192" s="16" t="s">
        <v>102</v>
      </c>
    </row>
    <row r="193" spans="2:2">
      <c r="B193" s="16" t="s">
        <v>34</v>
      </c>
    </row>
  </sheetData>
  <mergeCells count="1">
    <mergeCell ref="B188:C188"/>
  </mergeCells>
  <phoneticPr fontId="0" type="noConversion"/>
  <pageMargins left="0" right="0" top="1.5" bottom="1" header="0.5" footer="0.5"/>
  <pageSetup scale="95" orientation="portrait" horizontalDpi="355" verticalDpi="355" r:id="rId1"/>
  <headerFooter alignWithMargins="0">
    <oddHeader>&amp;C&amp;"Arial,Bold"WARREN COUNTY SCHOOL DISTRICT
Warren, Pennsylvania</oddHeader>
  </headerFooter>
  <rowBreaks count="4" manualBreakCount="4">
    <brk id="40" max="16383" man="1"/>
    <brk id="80" max="16383" man="1"/>
    <brk id="109" max="16383" man="1"/>
    <brk id="1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2003</vt:lpstr>
      <vt:lpstr>'2005'!Print_Area</vt:lpstr>
    </vt:vector>
  </TitlesOfParts>
  <Company>Warren County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conradl</dc:creator>
  <cp:lastModifiedBy>Whitmire, Judy</cp:lastModifiedBy>
  <cp:lastPrinted>2013-09-12T12:30:39Z</cp:lastPrinted>
  <dcterms:created xsi:type="dcterms:W3CDTF">2005-08-29T17:55:42Z</dcterms:created>
  <dcterms:modified xsi:type="dcterms:W3CDTF">2013-09-12T12:30:44Z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-760944768</vt:i4>
  </property>
  <property fmtid="{D5CDD505-2E9C-101B-9397-08002B2CF9AE}" pid="3" name="_EmailSubject">
    <vt:lpwstr>Finance Committee</vt:lpwstr>
  </property>
  <property fmtid="{D5CDD505-2E9C-101B-9397-08002B2CF9AE}" pid="4" name="_AuthorEmail">
    <vt:lpwstr>Judy.Whitmire@wcsdpa.org</vt:lpwstr>
  </property>
  <property fmtid="{D5CDD505-2E9C-101B-9397-08002B2CF9AE}" pid="5" name="_AuthorEmailDisplayName">
    <vt:lpwstr>Whitmire, Judy</vt:lpwstr>
  </property>
  <property fmtid="{D5CDD505-2E9C-101B-9397-08002B2CF9AE}" pid="6" name="_ReviewingToolsShownOnce">
    <vt:lpwstr/>
  </property>
</Properties>
</file>