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720" yWindow="15" windowWidth="1903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Sheet1!$A$2:$G$193</definedName>
  </definedNames>
  <calcPr calcId="101716"/>
</workbook>
</file>

<file path=xl/calcChain.xml><?xml version="1.0" encoding="utf-8"?>
<calcChain xmlns="http://schemas.openxmlformats.org/spreadsheetml/2006/main">
  <c r="E187" i="1"/>
  <c r="D183"/>
  <c r="G183"/>
  <c r="D184"/>
  <c r="G184"/>
  <c r="D185"/>
  <c r="G185"/>
  <c r="D186"/>
  <c r="G186"/>
  <c r="D187"/>
  <c r="G187"/>
  <c r="D188"/>
  <c r="G188"/>
  <c r="D189"/>
  <c r="G189"/>
  <c r="D190"/>
  <c r="G190"/>
  <c r="D191"/>
  <c r="G191"/>
  <c r="D192"/>
  <c r="G7"/>
  <c r="D8"/>
  <c r="G8"/>
  <c r="D9"/>
  <c r="G9"/>
  <c r="D10"/>
  <c r="G10"/>
  <c r="D11"/>
  <c r="G11"/>
  <c r="D12"/>
  <c r="G12"/>
  <c r="D13"/>
  <c r="G13"/>
  <c r="D14"/>
  <c r="G14"/>
  <c r="H14"/>
  <c r="D15"/>
  <c r="G15"/>
  <c r="H15"/>
  <c r="D16"/>
  <c r="G16"/>
  <c r="D17"/>
  <c r="G17"/>
  <c r="D18"/>
  <c r="G18"/>
  <c r="D19"/>
  <c r="G19"/>
  <c r="D20"/>
  <c r="G20"/>
  <c r="D21"/>
  <c r="G21"/>
  <c r="D22"/>
  <c r="G22"/>
  <c r="D23"/>
  <c r="G23"/>
  <c r="D24"/>
  <c r="G24"/>
  <c r="D25"/>
  <c r="G25"/>
  <c r="D26"/>
  <c r="G26"/>
  <c r="D27"/>
  <c r="G27"/>
  <c r="D28"/>
  <c r="G28"/>
  <c r="D29"/>
  <c r="G29"/>
  <c r="D30"/>
  <c r="G30"/>
  <c r="D31"/>
  <c r="G31"/>
  <c r="D32"/>
  <c r="G32"/>
  <c r="D33"/>
  <c r="G33"/>
  <c r="D34"/>
  <c r="G34"/>
  <c r="D35"/>
  <c r="G35"/>
  <c r="D36"/>
  <c r="G36"/>
  <c r="D37"/>
  <c r="G37"/>
  <c r="D38"/>
  <c r="G38"/>
  <c r="D39"/>
  <c r="G39"/>
  <c r="D40"/>
  <c r="G40"/>
  <c r="D41"/>
  <c r="G41"/>
  <c r="D42"/>
  <c r="G42"/>
  <c r="D43"/>
  <c r="G43"/>
  <c r="D44"/>
  <c r="G44"/>
  <c r="D45"/>
  <c r="G45"/>
  <c r="D46"/>
  <c r="G46"/>
  <c r="D47"/>
  <c r="G47"/>
  <c r="D48"/>
  <c r="E48"/>
  <c r="F48"/>
  <c r="G48"/>
  <c r="D49"/>
  <c r="G49"/>
  <c r="D50"/>
  <c r="G50"/>
  <c r="D51"/>
  <c r="G51"/>
  <c r="D52"/>
  <c r="G52"/>
  <c r="D53"/>
  <c r="G53"/>
  <c r="D54"/>
  <c r="G54"/>
  <c r="D55"/>
  <c r="G55"/>
  <c r="D56"/>
  <c r="E56"/>
  <c r="F56"/>
  <c r="G56"/>
  <c r="D57"/>
  <c r="E57"/>
  <c r="F57"/>
  <c r="G57"/>
  <c r="D58"/>
  <c r="G58"/>
  <c r="D59"/>
  <c r="G59"/>
  <c r="D60"/>
  <c r="G60"/>
  <c r="D61"/>
  <c r="G61"/>
  <c r="D62"/>
  <c r="G62"/>
  <c r="D63"/>
  <c r="E63"/>
  <c r="F63"/>
  <c r="G63"/>
  <c r="D64"/>
  <c r="G64"/>
  <c r="D65"/>
  <c r="G65"/>
  <c r="D66"/>
  <c r="G66"/>
  <c r="D67"/>
  <c r="G67"/>
  <c r="D68"/>
  <c r="G68"/>
  <c r="D69"/>
  <c r="G69"/>
  <c r="D70"/>
  <c r="G70"/>
  <c r="D71"/>
  <c r="G71"/>
  <c r="D72"/>
  <c r="G72"/>
  <c r="D73"/>
  <c r="E73"/>
  <c r="F73"/>
  <c r="G73"/>
  <c r="D74"/>
  <c r="G74"/>
  <c r="D75"/>
  <c r="G75"/>
  <c r="D76"/>
  <c r="G76"/>
  <c r="D77"/>
  <c r="G77"/>
  <c r="D78"/>
  <c r="G78"/>
  <c r="D79"/>
  <c r="G79"/>
  <c r="D80"/>
  <c r="E80"/>
  <c r="F80"/>
  <c r="G80"/>
  <c r="D81"/>
  <c r="G81"/>
  <c r="D82"/>
  <c r="G82"/>
  <c r="D83"/>
  <c r="G83"/>
  <c r="D84"/>
  <c r="G84"/>
  <c r="D85"/>
  <c r="G85"/>
  <c r="D86"/>
  <c r="G86"/>
  <c r="D87"/>
  <c r="G87"/>
  <c r="D88"/>
  <c r="E88"/>
  <c r="F88"/>
  <c r="G88"/>
  <c r="D89"/>
  <c r="G89"/>
  <c r="D90"/>
  <c r="G90"/>
  <c r="D91"/>
  <c r="G91"/>
  <c r="D92"/>
  <c r="G92"/>
  <c r="D93"/>
  <c r="G93"/>
  <c r="D94"/>
  <c r="G94"/>
  <c r="D95"/>
  <c r="G95"/>
  <c r="D96"/>
  <c r="G96"/>
  <c r="D97"/>
  <c r="E97"/>
  <c r="F97"/>
  <c r="G97"/>
  <c r="D98"/>
  <c r="G98"/>
  <c r="D99"/>
  <c r="G99"/>
  <c r="D100"/>
  <c r="G100"/>
  <c r="D101"/>
  <c r="G101"/>
  <c r="D102"/>
  <c r="G102"/>
  <c r="D103"/>
  <c r="G103"/>
  <c r="D104"/>
  <c r="G104"/>
  <c r="D105"/>
  <c r="G105"/>
  <c r="D106"/>
  <c r="G106"/>
  <c r="D107"/>
  <c r="E107"/>
  <c r="F107"/>
  <c r="G107"/>
  <c r="D108"/>
  <c r="G108"/>
  <c r="D109"/>
  <c r="G109"/>
  <c r="D110"/>
  <c r="G110"/>
  <c r="D111"/>
  <c r="G111"/>
  <c r="D112"/>
  <c r="G112"/>
  <c r="D113"/>
  <c r="G113"/>
  <c r="D114"/>
  <c r="G114"/>
  <c r="D115"/>
  <c r="G115"/>
  <c r="D116"/>
  <c r="G116"/>
  <c r="D117"/>
  <c r="G117"/>
  <c r="D118"/>
  <c r="G118"/>
  <c r="D119"/>
  <c r="G119"/>
  <c r="D120"/>
  <c r="G120"/>
  <c r="D121"/>
  <c r="E121"/>
  <c r="F121"/>
  <c r="G121"/>
  <c r="D122"/>
  <c r="G122"/>
  <c r="D123"/>
  <c r="G123"/>
  <c r="D124"/>
  <c r="G124"/>
  <c r="D125"/>
  <c r="G125"/>
  <c r="D126"/>
  <c r="G126"/>
  <c r="D127"/>
  <c r="G127"/>
  <c r="D128"/>
  <c r="G128"/>
  <c r="D129"/>
  <c r="G129"/>
  <c r="D130"/>
  <c r="G130"/>
  <c r="D131"/>
  <c r="G131"/>
  <c r="D132"/>
  <c r="G132"/>
  <c r="D133"/>
  <c r="G133"/>
  <c r="D134"/>
  <c r="G134"/>
  <c r="D135"/>
  <c r="G135"/>
  <c r="D136"/>
  <c r="G136"/>
  <c r="D137"/>
  <c r="G137"/>
  <c r="D138"/>
  <c r="G138"/>
  <c r="D139"/>
  <c r="G139"/>
  <c r="D140"/>
  <c r="G140"/>
  <c r="D141"/>
  <c r="G141"/>
  <c r="D142"/>
  <c r="G142"/>
  <c r="D143"/>
  <c r="G143"/>
  <c r="D144"/>
  <c r="E144"/>
  <c r="G144"/>
  <c r="D145"/>
  <c r="G145"/>
  <c r="D146"/>
  <c r="G146"/>
  <c r="D147"/>
  <c r="G147"/>
  <c r="D148"/>
  <c r="G148"/>
  <c r="D149"/>
  <c r="G149"/>
  <c r="D150"/>
  <c r="G150"/>
  <c r="B151"/>
  <c r="D151"/>
  <c r="G151"/>
  <c r="B152"/>
  <c r="D152"/>
  <c r="G152"/>
  <c r="B153"/>
  <c r="D153"/>
  <c r="G153"/>
  <c r="B154"/>
  <c r="D154"/>
  <c r="G154"/>
  <c r="B155"/>
  <c r="D155"/>
  <c r="G155"/>
  <c r="B156"/>
  <c r="D156"/>
  <c r="G156"/>
  <c r="D157"/>
  <c r="E157"/>
  <c r="G157"/>
  <c r="D158"/>
  <c r="G158"/>
  <c r="D159"/>
  <c r="G159"/>
  <c r="D160"/>
  <c r="G160"/>
  <c r="D161"/>
  <c r="G161"/>
  <c r="D162"/>
  <c r="G162"/>
  <c r="D163"/>
  <c r="G163"/>
  <c r="D164"/>
  <c r="G164"/>
  <c r="D165"/>
  <c r="G165"/>
  <c r="D166"/>
  <c r="G166"/>
  <c r="D167"/>
  <c r="G167"/>
  <c r="D168"/>
  <c r="G168"/>
  <c r="D169"/>
  <c r="G169"/>
  <c r="D170"/>
  <c r="E170"/>
  <c r="G170"/>
  <c r="D171"/>
  <c r="G171"/>
  <c r="D172"/>
  <c r="G172"/>
  <c r="D173"/>
  <c r="G173"/>
  <c r="D174"/>
  <c r="G174"/>
  <c r="D175"/>
  <c r="G175"/>
  <c r="D176"/>
  <c r="G176"/>
  <c r="D177"/>
  <c r="G177"/>
  <c r="D178"/>
  <c r="G178"/>
  <c r="D179"/>
  <c r="G179"/>
  <c r="D180"/>
  <c r="G180"/>
  <c r="D181"/>
  <c r="G181"/>
  <c r="D182"/>
  <c r="G182"/>
  <c r="G192"/>
  <c r="D193"/>
  <c r="G193"/>
</calcChain>
</file>

<file path=xl/sharedStrings.xml><?xml version="1.0" encoding="utf-8"?>
<sst xmlns="http://schemas.openxmlformats.org/spreadsheetml/2006/main" count="212" uniqueCount="56">
  <si>
    <t>WARREN COUNTY SCHOOL DISTRICT</t>
  </si>
  <si>
    <t>Date</t>
  </si>
  <si>
    <t>Description</t>
  </si>
  <si>
    <t>Balance</t>
  </si>
  <si>
    <t>WTW Architects</t>
  </si>
  <si>
    <t>Beginning Balance</t>
  </si>
  <si>
    <t>Deposits</t>
  </si>
  <si>
    <t>Check #</t>
  </si>
  <si>
    <t>Bond Counsel</t>
  </si>
  <si>
    <t>Authority Counsel</t>
  </si>
  <si>
    <t>Financial Advisor</t>
  </si>
  <si>
    <t>Ratings</t>
  </si>
  <si>
    <t>Printer</t>
  </si>
  <si>
    <t>Trustee-upfront</t>
  </si>
  <si>
    <t>Expenses</t>
  </si>
  <si>
    <t>Payment</t>
  </si>
  <si>
    <t>Underwriter's Discount</t>
  </si>
  <si>
    <t>Underwriter's Counsel</t>
  </si>
  <si>
    <t>Trustee-annual in advance</t>
  </si>
  <si>
    <t>Issuance Costs</t>
  </si>
  <si>
    <t>Local Cost of Issuance</t>
  </si>
  <si>
    <t>WCSD</t>
  </si>
  <si>
    <t>Dividends</t>
  </si>
  <si>
    <t>BWMS QZAB Account Activity</t>
  </si>
  <si>
    <t>Reimb. Wells Fargo</t>
  </si>
  <si>
    <t>James P. Hunter</t>
  </si>
  <si>
    <t>RediCheck International</t>
  </si>
  <si>
    <t>Tri State Reprographics</t>
  </si>
  <si>
    <t>Prints &amp; More by Holly</t>
  </si>
  <si>
    <t>Urban Enterprises</t>
  </si>
  <si>
    <t>Open Arc</t>
  </si>
  <si>
    <t>Perry Construction Group, Inc.</t>
  </si>
  <si>
    <t>Wm. T. Spaeder Co., Inc.</t>
  </si>
  <si>
    <t>Hallstrom-Clark Electric, Inc.</t>
  </si>
  <si>
    <t>Amark Environmental</t>
  </si>
  <si>
    <t>Microbac Laboratories</t>
  </si>
  <si>
    <t>City of Warren</t>
  </si>
  <si>
    <t>Refund</t>
  </si>
  <si>
    <t>Wells Fargo Bank</t>
  </si>
  <si>
    <t>Warren County School District</t>
  </si>
  <si>
    <t>S.A. Comunale Co., Inc.</t>
  </si>
  <si>
    <t>HRI Supply and Design, Inc.</t>
  </si>
  <si>
    <t>John H. Robinson Testing</t>
  </si>
  <si>
    <t>*</t>
  </si>
  <si>
    <t>Journal</t>
  </si>
  <si>
    <t>Auditor Adjustment</t>
  </si>
  <si>
    <t>Harold D. Myers, Jr.</t>
  </si>
  <si>
    <t>Interest/Amortization/Fees</t>
  </si>
  <si>
    <t>Deposit</t>
  </si>
  <si>
    <t>WCSD Check 1208</t>
  </si>
  <si>
    <t>Birkmire Trucking/Big Box Rentals</t>
  </si>
  <si>
    <t>Klapthor Concrete</t>
  </si>
  <si>
    <t>Dailey's Concrete &amp; Const.</t>
  </si>
  <si>
    <t>GovConnection</t>
  </si>
  <si>
    <t>L&amp;L Kiln Mfg.</t>
  </si>
  <si>
    <t>Canfield Development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</si>
</sst>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7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sz val="10"/>
      <name val="Arial Narrow"/>
      <family val="2"/>
    </font>
    <font>
      <b/>
      <sz val="20"/>
      <name val="Arial Narrow"/>
      <family val="2"/>
    </font>
    <font>
      <sz val="14"/>
      <name val="Bookman Old Style"/>
      <family val="1"/>
    </font>
    <font>
      <b/>
      <sz val="18"/>
      <name val="Arial Narrow"/>
      <family val="2"/>
    </font>
    <font>
      <b/>
      <i/>
      <sz val="10"/>
      <name val="Bookman Old Style"/>
      <family val="1"/>
    </font>
    <font>
      <b/>
      <sz val="12"/>
      <color indexed="12"/>
      <name val="Bookman Old Style"/>
      <family val="1"/>
    </font>
    <font>
      <b/>
      <sz val="12"/>
      <color indexed="10"/>
      <name val="Bookman Old Style"/>
      <family val="1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2" fillId="0" borderId="0" xfId="2" applyNumberFormat="1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8" fontId="2" fillId="0" borderId="2" xfId="0" applyNumberFormat="1" applyFont="1" applyBorder="1"/>
    <xf numFmtId="8" fontId="2" fillId="0" borderId="2" xfId="2" applyNumberFormat="1" applyFont="1" applyBorder="1"/>
    <xf numFmtId="8" fontId="2" fillId="0" borderId="3" xfId="2" applyNumberFormat="1" applyFont="1" applyBorder="1"/>
    <xf numFmtId="0" fontId="5" fillId="0" borderId="0" xfId="0" applyFont="1"/>
    <xf numFmtId="16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8" fontId="7" fillId="0" borderId="5" xfId="0" applyNumberFormat="1" applyFont="1" applyBorder="1" applyAlignment="1">
      <alignment horizontal="center"/>
    </xf>
    <xf numFmtId="8" fontId="7" fillId="0" borderId="5" xfId="2" applyNumberFormat="1" applyFont="1" applyBorder="1" applyAlignment="1">
      <alignment horizontal="center"/>
    </xf>
    <xf numFmtId="8" fontId="7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8" fontId="10" fillId="0" borderId="7" xfId="2" applyNumberFormat="1" applyFont="1" applyBorder="1" applyAlignment="1">
      <alignment vertical="center"/>
    </xf>
    <xf numFmtId="8" fontId="10" fillId="0" borderId="7" xfId="2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10" fillId="0" borderId="8" xfId="0" quotePrefix="1" applyNumberFormat="1" applyFont="1" applyBorder="1" applyAlignment="1">
      <alignment horizontal="center" vertical="center"/>
    </xf>
    <xf numFmtId="8" fontId="10" fillId="0" borderId="9" xfId="2" applyNumberFormat="1" applyFont="1" applyFill="1" applyBorder="1" applyAlignment="1">
      <alignment vertical="center"/>
    </xf>
    <xf numFmtId="8" fontId="10" fillId="0" borderId="9" xfId="2" applyNumberFormat="1" applyFont="1" applyBorder="1" applyAlignment="1">
      <alignment vertical="center"/>
    </xf>
    <xf numFmtId="8" fontId="10" fillId="2" borderId="10" xfId="2" applyNumberFormat="1" applyFont="1" applyFill="1" applyBorder="1" applyAlignment="1">
      <alignment vertical="center"/>
    </xf>
    <xf numFmtId="164" fontId="10" fillId="0" borderId="11" xfId="0" quotePrefix="1" applyNumberFormat="1" applyFont="1" applyBorder="1" applyAlignment="1">
      <alignment horizontal="center" vertical="center"/>
    </xf>
    <xf numFmtId="1" fontId="10" fillId="0" borderId="7" xfId="0" quotePrefix="1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8" fontId="10" fillId="2" borderId="12" xfId="2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8" fontId="3" fillId="0" borderId="7" xfId="2" applyNumberFormat="1" applyFont="1" applyFill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8" fontId="10" fillId="2" borderId="14" xfId="2" applyNumberFormat="1" applyFont="1" applyFill="1" applyBorder="1" applyAlignment="1">
      <alignment vertical="center"/>
    </xf>
    <xf numFmtId="8" fontId="10" fillId="2" borderId="15" xfId="2" applyNumberFormat="1" applyFont="1" applyFill="1" applyBorder="1" applyAlignment="1">
      <alignment vertic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8" fontId="8" fillId="0" borderId="17" xfId="0" applyNumberFormat="1" applyFont="1" applyBorder="1" applyAlignment="1">
      <alignment horizontal="center"/>
    </xf>
    <xf numFmtId="8" fontId="8" fillId="0" borderId="19" xfId="2" applyNumberFormat="1" applyFont="1" applyBorder="1" applyAlignment="1">
      <alignment horizontal="center"/>
    </xf>
    <xf numFmtId="8" fontId="9" fillId="0" borderId="18" xfId="2" applyNumberFormat="1" applyFont="1" applyBorder="1" applyAlignment="1">
      <alignment horizontal="center"/>
    </xf>
    <xf numFmtId="8" fontId="8" fillId="0" borderId="17" xfId="2" applyNumberFormat="1" applyFont="1" applyBorder="1" applyAlignment="1">
      <alignment horizontal="center"/>
    </xf>
    <xf numFmtId="2" fontId="2" fillId="0" borderId="0" xfId="0" applyNumberFormat="1" applyFont="1"/>
    <xf numFmtId="0" fontId="10" fillId="3" borderId="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8" fontId="15" fillId="0" borderId="7" xfId="2" applyNumberFormat="1" applyFont="1" applyBorder="1" applyAlignment="1">
      <alignment vertical="center"/>
    </xf>
    <xf numFmtId="43" fontId="2" fillId="0" borderId="0" xfId="1" applyFont="1"/>
    <xf numFmtId="8" fontId="2" fillId="0" borderId="0" xfId="1" applyNumberFormat="1" applyFont="1"/>
    <xf numFmtId="1" fontId="10" fillId="0" borderId="14" xfId="0" applyNumberFormat="1" applyFont="1" applyBorder="1" applyAlignment="1">
      <alignment horizontal="center" vertical="center"/>
    </xf>
    <xf numFmtId="8" fontId="4" fillId="0" borderId="20" xfId="2" applyNumberFormat="1" applyFont="1" applyBorder="1" applyAlignment="1">
      <alignment horizontal="center" vertical="center"/>
    </xf>
    <xf numFmtId="8" fontId="4" fillId="0" borderId="21" xfId="2" applyNumberFormat="1" applyFont="1" applyBorder="1" applyAlignment="1">
      <alignment horizontal="center" vertical="center"/>
    </xf>
    <xf numFmtId="0" fontId="0" fillId="0" borderId="21" xfId="0" applyBorder="1" applyAlignment="1"/>
    <xf numFmtId="0" fontId="0" fillId="0" borderId="22" xfId="0" applyBorder="1" applyAlignment="1"/>
    <xf numFmtId="14" fontId="6" fillId="0" borderId="4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" fontId="10" fillId="0" borderId="23" xfId="0" applyNumberFormat="1" applyFont="1" applyBorder="1" applyAlignment="1">
      <alignment horizontal="center" vertical="center" textRotation="90"/>
    </xf>
    <xf numFmtId="1" fontId="10" fillId="0" borderId="24" xfId="0" applyNumberFormat="1" applyFont="1" applyBorder="1" applyAlignment="1">
      <alignment horizontal="center" vertical="center" textRotation="90"/>
    </xf>
    <xf numFmtId="1" fontId="10" fillId="0" borderId="25" xfId="0" applyNumberFormat="1" applyFont="1" applyBorder="1" applyAlignment="1">
      <alignment horizontal="center" vertical="center" textRotation="9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4"/>
  <sheetViews>
    <sheetView tabSelected="1" workbookViewId="0">
      <pane ySplit="1" topLeftCell="A176" activePane="bottomLeft" state="frozen"/>
      <selection pane="bottomLeft" activeCell="B188" sqref="B188"/>
    </sheetView>
  </sheetViews>
  <sheetFormatPr defaultRowHeight="15"/>
  <cols>
    <col min="1" max="1" width="12.5703125" style="3" bestFit="1" customWidth="1"/>
    <col min="2" max="2" width="10.85546875" style="3" bestFit="1" customWidth="1"/>
    <col min="3" max="3" width="29.85546875" style="1" bestFit="1" customWidth="1"/>
    <col min="4" max="4" width="23.5703125" style="4" bestFit="1" customWidth="1"/>
    <col min="5" max="5" width="18.5703125" style="5" bestFit="1" customWidth="1"/>
    <col min="6" max="6" width="15" style="5" bestFit="1" customWidth="1"/>
    <col min="7" max="7" width="16.5703125" style="5" bestFit="1" customWidth="1"/>
    <col min="8" max="8" width="15.42578125" style="1" bestFit="1" customWidth="1"/>
    <col min="9" max="9" width="13.7109375" style="1" bestFit="1" customWidth="1"/>
    <col min="10" max="16384" width="9.140625" style="1"/>
  </cols>
  <sheetData>
    <row r="1" spans="1:8" ht="30" customHeight="1" thickBot="1"/>
    <row r="2" spans="1:8" ht="21.75" customHeight="1">
      <c r="A2" s="53" t="s">
        <v>0</v>
      </c>
      <c r="B2" s="54"/>
      <c r="C2" s="55"/>
      <c r="D2" s="55"/>
      <c r="E2" s="55"/>
      <c r="F2" s="55"/>
      <c r="G2" s="56"/>
    </row>
    <row r="3" spans="1:8" ht="13.5" customHeight="1" thickBot="1">
      <c r="A3" s="6"/>
      <c r="B3" s="20"/>
      <c r="C3" s="7"/>
      <c r="D3" s="8"/>
      <c r="E3" s="9"/>
      <c r="F3" s="9"/>
      <c r="G3" s="10"/>
    </row>
    <row r="4" spans="1:8" s="11" customFormat="1" ht="21.75" customHeight="1" thickBot="1">
      <c r="A4" s="57" t="s">
        <v>23</v>
      </c>
      <c r="B4" s="58"/>
      <c r="C4" s="58"/>
      <c r="D4" s="58"/>
      <c r="E4" s="58"/>
      <c r="F4" s="58"/>
      <c r="G4" s="59"/>
    </row>
    <row r="5" spans="1:8" ht="9" customHeight="1" thickBot="1">
      <c r="A5" s="12"/>
      <c r="B5" s="21"/>
      <c r="C5" s="13"/>
      <c r="D5" s="14"/>
      <c r="E5" s="15"/>
      <c r="F5" s="15"/>
      <c r="G5" s="16"/>
    </row>
    <row r="6" spans="1:8" ht="17.25" thickBot="1">
      <c r="A6" s="39" t="s">
        <v>1</v>
      </c>
      <c r="B6" s="40" t="s">
        <v>7</v>
      </c>
      <c r="C6" s="41" t="s">
        <v>2</v>
      </c>
      <c r="D6" s="42" t="s">
        <v>5</v>
      </c>
      <c r="E6" s="45" t="s">
        <v>6</v>
      </c>
      <c r="F6" s="44" t="s">
        <v>15</v>
      </c>
      <c r="G6" s="43" t="s">
        <v>3</v>
      </c>
    </row>
    <row r="7" spans="1:8" ht="16.5" customHeight="1" thickTop="1">
      <c r="A7" s="22"/>
      <c r="B7" s="60" t="s">
        <v>19</v>
      </c>
      <c r="C7" s="47" t="s">
        <v>16</v>
      </c>
      <c r="D7" s="23">
        <v>16200000</v>
      </c>
      <c r="E7" s="24"/>
      <c r="F7" s="49">
        <v>107524.61</v>
      </c>
      <c r="G7" s="25">
        <f>SUM(D7-F7)</f>
        <v>16092475.390000001</v>
      </c>
    </row>
    <row r="8" spans="1:8" ht="15.75">
      <c r="A8" s="26"/>
      <c r="B8" s="61"/>
      <c r="C8" s="48" t="s">
        <v>17</v>
      </c>
      <c r="D8" s="19">
        <f>G7</f>
        <v>16092475.390000001</v>
      </c>
      <c r="E8" s="18"/>
      <c r="F8" s="49">
        <v>16200</v>
      </c>
      <c r="G8" s="29">
        <f t="shared" ref="G8:G18" si="0">SUM(D8-F8)</f>
        <v>16076275.390000001</v>
      </c>
    </row>
    <row r="9" spans="1:8" ht="15.75">
      <c r="A9" s="26"/>
      <c r="B9" s="61"/>
      <c r="C9" s="48" t="s">
        <v>8</v>
      </c>
      <c r="D9" s="19">
        <f t="shared" ref="D9:D79" si="1">G8</f>
        <v>16076275.390000001</v>
      </c>
      <c r="E9" s="18"/>
      <c r="F9" s="49">
        <v>16200</v>
      </c>
      <c r="G9" s="29">
        <f t="shared" si="0"/>
        <v>16060075.390000001</v>
      </c>
    </row>
    <row r="10" spans="1:8" ht="15.75">
      <c r="A10" s="26"/>
      <c r="B10" s="61"/>
      <c r="C10" s="48" t="s">
        <v>9</v>
      </c>
      <c r="D10" s="19">
        <f t="shared" si="1"/>
        <v>16060075.390000001</v>
      </c>
      <c r="E10" s="18"/>
      <c r="F10" s="49">
        <v>308.35000000000002</v>
      </c>
      <c r="G10" s="29">
        <f t="shared" si="0"/>
        <v>16059767.040000001</v>
      </c>
    </row>
    <row r="11" spans="1:8" ht="15.75">
      <c r="A11" s="26"/>
      <c r="B11" s="61"/>
      <c r="C11" s="48" t="s">
        <v>10</v>
      </c>
      <c r="D11" s="19">
        <f t="shared" si="1"/>
        <v>16059767.040000001</v>
      </c>
      <c r="E11" s="18"/>
      <c r="F11" s="49">
        <v>14580</v>
      </c>
      <c r="G11" s="29">
        <f t="shared" si="0"/>
        <v>16045187.040000001</v>
      </c>
    </row>
    <row r="12" spans="1:8" ht="15.75">
      <c r="A12" s="26"/>
      <c r="B12" s="61"/>
      <c r="C12" s="48" t="s">
        <v>11</v>
      </c>
      <c r="D12" s="19">
        <f t="shared" si="1"/>
        <v>16045187.040000001</v>
      </c>
      <c r="E12" s="18"/>
      <c r="F12" s="49">
        <v>9635.89</v>
      </c>
      <c r="G12" s="29">
        <f t="shared" si="0"/>
        <v>16035551.15</v>
      </c>
    </row>
    <row r="13" spans="1:8" ht="15.75">
      <c r="A13" s="30"/>
      <c r="B13" s="61"/>
      <c r="C13" s="48" t="s">
        <v>12</v>
      </c>
      <c r="D13" s="19">
        <f t="shared" si="1"/>
        <v>16035551.15</v>
      </c>
      <c r="E13" s="18"/>
      <c r="F13" s="49">
        <v>770.88</v>
      </c>
      <c r="G13" s="29">
        <f t="shared" si="0"/>
        <v>16034780.27</v>
      </c>
    </row>
    <row r="14" spans="1:8" ht="15.75">
      <c r="A14" s="26"/>
      <c r="B14" s="61"/>
      <c r="C14" s="48" t="s">
        <v>13</v>
      </c>
      <c r="D14" s="19">
        <f t="shared" si="1"/>
        <v>16034780.27</v>
      </c>
      <c r="E14" s="18"/>
      <c r="F14" s="49">
        <v>231.27</v>
      </c>
      <c r="G14" s="29">
        <f t="shared" si="0"/>
        <v>16034549</v>
      </c>
      <c r="H14" s="4">
        <f>SUM(F7:F18)</f>
        <v>820945.97</v>
      </c>
    </row>
    <row r="15" spans="1:8" ht="15.75">
      <c r="A15" s="26"/>
      <c r="B15" s="61"/>
      <c r="C15" s="48" t="s">
        <v>18</v>
      </c>
      <c r="D15" s="19">
        <f t="shared" si="1"/>
        <v>16034549</v>
      </c>
      <c r="E15" s="18"/>
      <c r="F15" s="49">
        <v>1250</v>
      </c>
      <c r="G15" s="29">
        <f t="shared" si="0"/>
        <v>16033299</v>
      </c>
      <c r="H15" s="4">
        <f>SUM(H14-E19)</f>
        <v>496945.97</v>
      </c>
    </row>
    <row r="16" spans="1:8" ht="15.75">
      <c r="A16" s="26"/>
      <c r="B16" s="61"/>
      <c r="C16" s="48" t="s">
        <v>14</v>
      </c>
      <c r="D16" s="19">
        <f t="shared" si="1"/>
        <v>16033299</v>
      </c>
      <c r="E16" s="18"/>
      <c r="F16" s="49">
        <v>9831.68</v>
      </c>
      <c r="G16" s="29">
        <f t="shared" si="0"/>
        <v>16023467.32</v>
      </c>
    </row>
    <row r="17" spans="1:7" ht="15.75">
      <c r="A17" s="26"/>
      <c r="B17" s="62"/>
      <c r="C17" s="48" t="s">
        <v>20</v>
      </c>
      <c r="D17" s="19">
        <f t="shared" si="1"/>
        <v>16023467.32</v>
      </c>
      <c r="E17" s="18"/>
      <c r="F17" s="49">
        <v>80773.88</v>
      </c>
      <c r="G17" s="29">
        <f t="shared" si="0"/>
        <v>15942693.439999999</v>
      </c>
    </row>
    <row r="18" spans="1:7" ht="15.75">
      <c r="A18" s="26"/>
      <c r="B18" s="27"/>
      <c r="C18" s="28" t="s">
        <v>21</v>
      </c>
      <c r="D18" s="19">
        <f t="shared" si="1"/>
        <v>15942693.439999999</v>
      </c>
      <c r="E18" s="18"/>
      <c r="F18" s="49">
        <v>563639.41</v>
      </c>
      <c r="G18" s="29">
        <f t="shared" si="0"/>
        <v>15379054.029999999</v>
      </c>
    </row>
    <row r="19" spans="1:7" ht="15.75">
      <c r="A19" s="26"/>
      <c r="B19" s="27"/>
      <c r="C19" s="28" t="s">
        <v>21</v>
      </c>
      <c r="D19" s="19">
        <f t="shared" si="1"/>
        <v>15379054.029999999</v>
      </c>
      <c r="E19" s="18">
        <v>324000</v>
      </c>
      <c r="F19" s="49"/>
      <c r="G19" s="29">
        <f>SUM(D19+E19-F19)</f>
        <v>15703054.029999999</v>
      </c>
    </row>
    <row r="20" spans="1:7" ht="15.75">
      <c r="A20" s="26">
        <v>40865</v>
      </c>
      <c r="B20" s="27">
        <v>27411963</v>
      </c>
      <c r="C20" s="28" t="s">
        <v>25</v>
      </c>
      <c r="D20" s="19">
        <f t="shared" si="1"/>
        <v>15703054.029999999</v>
      </c>
      <c r="E20" s="18"/>
      <c r="F20" s="49">
        <v>700</v>
      </c>
      <c r="G20" s="29">
        <f t="shared" ref="G20:G191" si="2">SUM(D20+E20-F20)</f>
        <v>15702354.029999999</v>
      </c>
    </row>
    <row r="21" spans="1:7" ht="15.75">
      <c r="A21" s="26">
        <v>40865</v>
      </c>
      <c r="B21" s="27">
        <v>27411962</v>
      </c>
      <c r="C21" s="28" t="s">
        <v>24</v>
      </c>
      <c r="D21" s="19">
        <f t="shared" si="1"/>
        <v>15702354.029999999</v>
      </c>
      <c r="E21" s="18"/>
      <c r="F21" s="49">
        <v>324000</v>
      </c>
      <c r="G21" s="29">
        <f t="shared" si="2"/>
        <v>15378354.029999999</v>
      </c>
    </row>
    <row r="22" spans="1:7" ht="15.75">
      <c r="A22" s="26">
        <v>40877</v>
      </c>
      <c r="B22" s="27"/>
      <c r="C22" s="28" t="s">
        <v>22</v>
      </c>
      <c r="D22" s="19">
        <f t="shared" si="1"/>
        <v>15378354.029999999</v>
      </c>
      <c r="E22" s="18">
        <v>201.58</v>
      </c>
      <c r="F22" s="49"/>
      <c r="G22" s="29">
        <f t="shared" si="2"/>
        <v>15378555.609999999</v>
      </c>
    </row>
    <row r="23" spans="1:7" ht="15.75">
      <c r="A23" s="26">
        <v>40908</v>
      </c>
      <c r="B23" s="27"/>
      <c r="C23" s="28" t="s">
        <v>22</v>
      </c>
      <c r="D23" s="19">
        <f t="shared" si="1"/>
        <v>15378555.609999999</v>
      </c>
      <c r="E23" s="18">
        <v>244.9</v>
      </c>
      <c r="F23" s="49"/>
      <c r="G23" s="29">
        <f t="shared" si="2"/>
        <v>15378800.51</v>
      </c>
    </row>
    <row r="24" spans="1:7" ht="15.75">
      <c r="A24" s="26">
        <v>40913</v>
      </c>
      <c r="B24" s="27">
        <v>27507390</v>
      </c>
      <c r="C24" s="28" t="s">
        <v>4</v>
      </c>
      <c r="D24" s="19">
        <f t="shared" si="1"/>
        <v>15378800.51</v>
      </c>
      <c r="E24" s="18"/>
      <c r="F24" s="49">
        <v>28538.32</v>
      </c>
      <c r="G24" s="29">
        <f t="shared" si="2"/>
        <v>15350262.189999999</v>
      </c>
    </row>
    <row r="25" spans="1:7" ht="15.75">
      <c r="A25" s="26">
        <v>40914</v>
      </c>
      <c r="B25" s="27">
        <v>27509501</v>
      </c>
      <c r="C25" s="28" t="s">
        <v>25</v>
      </c>
      <c r="D25" s="19">
        <f t="shared" si="1"/>
        <v>15350262.189999999</v>
      </c>
      <c r="E25" s="18"/>
      <c r="F25" s="49">
        <v>4185</v>
      </c>
      <c r="G25" s="29">
        <f t="shared" si="2"/>
        <v>15346077.189999999</v>
      </c>
    </row>
    <row r="26" spans="1:7" ht="15.75">
      <c r="A26" s="26">
        <v>40934</v>
      </c>
      <c r="B26" s="27">
        <v>27542892</v>
      </c>
      <c r="C26" s="28" t="s">
        <v>4</v>
      </c>
      <c r="D26" s="19">
        <f t="shared" si="1"/>
        <v>15346077.189999999</v>
      </c>
      <c r="E26" s="18"/>
      <c r="F26" s="49">
        <v>28538.31</v>
      </c>
      <c r="G26" s="29">
        <f t="shared" si="2"/>
        <v>15317538.879999999</v>
      </c>
    </row>
    <row r="27" spans="1:7" ht="15.75">
      <c r="A27" s="26">
        <v>40939</v>
      </c>
      <c r="B27" s="27"/>
      <c r="C27" s="28" t="s">
        <v>22</v>
      </c>
      <c r="D27" s="19">
        <f t="shared" si="1"/>
        <v>15317538.879999999</v>
      </c>
      <c r="E27" s="18">
        <v>213.37</v>
      </c>
      <c r="F27" s="49"/>
      <c r="G27" s="29">
        <f t="shared" si="2"/>
        <v>15317752.249999998</v>
      </c>
    </row>
    <row r="28" spans="1:7" ht="15.75">
      <c r="A28" s="26">
        <v>40962</v>
      </c>
      <c r="B28" s="27">
        <v>27587326</v>
      </c>
      <c r="C28" s="28" t="s">
        <v>25</v>
      </c>
      <c r="D28" s="19">
        <f t="shared" si="1"/>
        <v>15317752.249999998</v>
      </c>
      <c r="E28" s="18"/>
      <c r="F28" s="49">
        <v>2335</v>
      </c>
      <c r="G28" s="29">
        <f t="shared" si="2"/>
        <v>15315417.249999998</v>
      </c>
    </row>
    <row r="29" spans="1:7" ht="15.75">
      <c r="A29" s="26">
        <v>40962</v>
      </c>
      <c r="B29" s="27">
        <v>27587327</v>
      </c>
      <c r="C29" s="28" t="s">
        <v>4</v>
      </c>
      <c r="D29" s="19">
        <f t="shared" si="1"/>
        <v>15315417.249999998</v>
      </c>
      <c r="E29" s="18"/>
      <c r="F29" s="49">
        <v>619.30999999999995</v>
      </c>
      <c r="G29" s="29">
        <f t="shared" si="2"/>
        <v>15314797.939999998</v>
      </c>
    </row>
    <row r="30" spans="1:7" ht="15.75">
      <c r="A30" s="26">
        <v>40962</v>
      </c>
      <c r="B30" s="27">
        <v>27587328</v>
      </c>
      <c r="C30" s="28" t="s">
        <v>4</v>
      </c>
      <c r="D30" s="19">
        <f t="shared" si="1"/>
        <v>15314797.939999998</v>
      </c>
      <c r="E30" s="18"/>
      <c r="F30" s="49">
        <v>352.79</v>
      </c>
      <c r="G30" s="29">
        <f t="shared" si="2"/>
        <v>15314445.149999999</v>
      </c>
    </row>
    <row r="31" spans="1:7" ht="15.75">
      <c r="A31" s="26">
        <v>40962</v>
      </c>
      <c r="B31" s="27">
        <v>27587329</v>
      </c>
      <c r="C31" s="28" t="s">
        <v>4</v>
      </c>
      <c r="D31" s="19">
        <f t="shared" si="1"/>
        <v>15314445.149999999</v>
      </c>
      <c r="E31" s="18"/>
      <c r="F31" s="49">
        <v>35672.9</v>
      </c>
      <c r="G31" s="29">
        <f t="shared" si="2"/>
        <v>15278772.249999998</v>
      </c>
    </row>
    <row r="32" spans="1:7" ht="15.75">
      <c r="A32" s="26">
        <v>40961</v>
      </c>
      <c r="B32" s="27">
        <v>27584926</v>
      </c>
      <c r="C32" s="28" t="s">
        <v>4</v>
      </c>
      <c r="D32" s="19">
        <f t="shared" si="1"/>
        <v>15278772.249999998</v>
      </c>
      <c r="E32" s="18"/>
      <c r="F32" s="49">
        <v>1305.21</v>
      </c>
      <c r="G32" s="29">
        <f t="shared" si="2"/>
        <v>15277467.039999997</v>
      </c>
    </row>
    <row r="33" spans="1:9" ht="15.75">
      <c r="A33" s="26">
        <v>40967</v>
      </c>
      <c r="B33" s="27"/>
      <c r="C33" s="28" t="s">
        <v>22</v>
      </c>
      <c r="D33" s="19">
        <f t="shared" si="1"/>
        <v>15277467.039999997</v>
      </c>
      <c r="E33" s="18">
        <v>285.97000000000003</v>
      </c>
      <c r="F33" s="49"/>
      <c r="G33" s="29">
        <f t="shared" si="2"/>
        <v>15277753.009999998</v>
      </c>
    </row>
    <row r="34" spans="1:9" ht="15.75">
      <c r="A34" s="26">
        <v>40981</v>
      </c>
      <c r="B34" s="27">
        <v>27618843</v>
      </c>
      <c r="C34" s="28" t="s">
        <v>4</v>
      </c>
      <c r="D34" s="19">
        <f t="shared" si="1"/>
        <v>15277753.009999998</v>
      </c>
      <c r="E34" s="18"/>
      <c r="F34" s="49">
        <v>21403.73</v>
      </c>
      <c r="G34" s="29">
        <f t="shared" si="2"/>
        <v>15256349.279999997</v>
      </c>
    </row>
    <row r="35" spans="1:9" ht="15.75">
      <c r="A35" s="26">
        <v>40999</v>
      </c>
      <c r="B35" s="27"/>
      <c r="C35" s="28" t="s">
        <v>22</v>
      </c>
      <c r="D35" s="19">
        <f t="shared" si="1"/>
        <v>15256349.279999997</v>
      </c>
      <c r="E35" s="18">
        <v>215.23</v>
      </c>
      <c r="F35" s="49"/>
      <c r="G35" s="29">
        <f t="shared" si="2"/>
        <v>15256564.509999998</v>
      </c>
    </row>
    <row r="36" spans="1:9" ht="15.75">
      <c r="A36" s="26">
        <v>41012</v>
      </c>
      <c r="B36" s="27">
        <v>27682328</v>
      </c>
      <c r="C36" s="28" t="s">
        <v>4</v>
      </c>
      <c r="D36" s="19">
        <f t="shared" si="1"/>
        <v>15256564.509999998</v>
      </c>
      <c r="E36" s="18"/>
      <c r="F36" s="49">
        <v>1017.93</v>
      </c>
      <c r="G36" s="29">
        <f t="shared" si="2"/>
        <v>15255546.579999998</v>
      </c>
    </row>
    <row r="37" spans="1:9" ht="15.75">
      <c r="A37" s="26">
        <v>41012</v>
      </c>
      <c r="B37" s="27">
        <v>27682329</v>
      </c>
      <c r="C37" s="28" t="s">
        <v>4</v>
      </c>
      <c r="D37" s="19">
        <f t="shared" si="1"/>
        <v>15255546.579999998</v>
      </c>
      <c r="E37" s="18"/>
      <c r="F37" s="49">
        <v>19025.55</v>
      </c>
      <c r="G37" s="29">
        <f t="shared" si="2"/>
        <v>15236521.029999997</v>
      </c>
    </row>
    <row r="38" spans="1:9" ht="15.75">
      <c r="A38" s="26">
        <v>41025</v>
      </c>
      <c r="B38" s="27">
        <v>27705789</v>
      </c>
      <c r="C38" s="28" t="s">
        <v>4</v>
      </c>
      <c r="D38" s="19">
        <f t="shared" si="1"/>
        <v>15236521.029999997</v>
      </c>
      <c r="E38" s="18"/>
      <c r="F38" s="49">
        <v>33516.19</v>
      </c>
      <c r="G38" s="29">
        <f t="shared" si="2"/>
        <v>15203004.839999998</v>
      </c>
    </row>
    <row r="39" spans="1:9" ht="15.75">
      <c r="A39" s="26">
        <v>41025</v>
      </c>
      <c r="B39" s="27">
        <v>27705790</v>
      </c>
      <c r="C39" s="28" t="s">
        <v>4</v>
      </c>
      <c r="D39" s="19">
        <f t="shared" si="1"/>
        <v>15203004.839999998</v>
      </c>
      <c r="E39" s="18"/>
      <c r="F39" s="49">
        <v>2104.86</v>
      </c>
      <c r="G39" s="29">
        <f t="shared" si="2"/>
        <v>15200899.979999999</v>
      </c>
      <c r="H39" s="46"/>
      <c r="I39" s="4"/>
    </row>
    <row r="40" spans="1:9" ht="15.75">
      <c r="A40" s="26">
        <v>41029</v>
      </c>
      <c r="B40" s="27"/>
      <c r="C40" s="28" t="s">
        <v>22</v>
      </c>
      <c r="D40" s="19">
        <f t="shared" si="1"/>
        <v>15200899.979999999</v>
      </c>
      <c r="E40" s="18">
        <v>89.14</v>
      </c>
      <c r="F40" s="49"/>
      <c r="G40" s="29">
        <f t="shared" si="2"/>
        <v>15200989.119999999</v>
      </c>
      <c r="H40" s="46"/>
      <c r="I40" s="4"/>
    </row>
    <row r="41" spans="1:9" ht="15.75">
      <c r="A41" s="26">
        <v>41036</v>
      </c>
      <c r="B41" s="27">
        <v>27723078</v>
      </c>
      <c r="C41" s="28" t="s">
        <v>26</v>
      </c>
      <c r="D41" s="19">
        <f t="shared" si="1"/>
        <v>15200989.119999999</v>
      </c>
      <c r="E41" s="18"/>
      <c r="F41" s="49">
        <v>20500</v>
      </c>
      <c r="G41" s="29">
        <f t="shared" si="2"/>
        <v>15180489.119999999</v>
      </c>
    </row>
    <row r="42" spans="1:9" ht="15.75">
      <c r="A42" s="26">
        <v>41075</v>
      </c>
      <c r="B42" s="27">
        <v>27791868</v>
      </c>
      <c r="C42" s="28" t="s">
        <v>4</v>
      </c>
      <c r="D42" s="19">
        <f t="shared" si="1"/>
        <v>15180489.119999999</v>
      </c>
      <c r="E42" s="18"/>
      <c r="F42" s="49">
        <v>1011.34</v>
      </c>
      <c r="G42" s="29">
        <f t="shared" si="2"/>
        <v>15179477.779999999</v>
      </c>
    </row>
    <row r="43" spans="1:9" ht="15.75">
      <c r="A43" s="30">
        <v>41075</v>
      </c>
      <c r="B43" s="27">
        <v>27791869</v>
      </c>
      <c r="C43" s="17" t="s">
        <v>4</v>
      </c>
      <c r="D43" s="19">
        <f t="shared" si="1"/>
        <v>15179477.779999999</v>
      </c>
      <c r="E43" s="18"/>
      <c r="F43" s="49">
        <v>16647.349999999999</v>
      </c>
      <c r="G43" s="29">
        <f t="shared" si="2"/>
        <v>15162830.43</v>
      </c>
    </row>
    <row r="44" spans="1:9" ht="15.75">
      <c r="A44" s="30">
        <v>41075</v>
      </c>
      <c r="B44" s="27">
        <v>27791870</v>
      </c>
      <c r="C44" s="17" t="s">
        <v>27</v>
      </c>
      <c r="D44" s="19">
        <f t="shared" si="1"/>
        <v>15162830.43</v>
      </c>
      <c r="E44" s="18"/>
      <c r="F44" s="49">
        <v>1003.23</v>
      </c>
      <c r="G44" s="29">
        <f t="shared" si="2"/>
        <v>15161827.199999999</v>
      </c>
    </row>
    <row r="45" spans="1:9" ht="15.75">
      <c r="A45" s="30">
        <v>41075</v>
      </c>
      <c r="B45" s="27">
        <v>27791871</v>
      </c>
      <c r="C45" s="17" t="s">
        <v>28</v>
      </c>
      <c r="D45" s="19">
        <f t="shared" si="1"/>
        <v>15161827.199999999</v>
      </c>
      <c r="E45" s="18"/>
      <c r="F45" s="49">
        <v>897.43</v>
      </c>
      <c r="G45" s="29">
        <f t="shared" si="2"/>
        <v>15160929.77</v>
      </c>
    </row>
    <row r="46" spans="1:9" ht="15.75">
      <c r="A46" s="30">
        <v>41090</v>
      </c>
      <c r="B46" s="27" t="s">
        <v>44</v>
      </c>
      <c r="C46" s="17" t="s">
        <v>45</v>
      </c>
      <c r="D46" s="19">
        <f t="shared" si="1"/>
        <v>15160929.77</v>
      </c>
      <c r="E46" s="18"/>
      <c r="F46" s="49">
        <v>119998.89</v>
      </c>
      <c r="G46" s="29">
        <f t="shared" si="2"/>
        <v>15040930.879999999</v>
      </c>
    </row>
    <row r="47" spans="1:9" ht="15.75">
      <c r="A47" s="30">
        <v>41455</v>
      </c>
      <c r="B47" s="27" t="s">
        <v>44</v>
      </c>
      <c r="C47" s="17" t="s">
        <v>45</v>
      </c>
      <c r="D47" s="19">
        <f t="shared" si="1"/>
        <v>15040930.879999999</v>
      </c>
      <c r="E47" s="18"/>
      <c r="F47" s="49">
        <v>1525.53</v>
      </c>
      <c r="G47" s="29">
        <f t="shared" si="2"/>
        <v>15039405.35</v>
      </c>
    </row>
    <row r="48" spans="1:9" ht="15.75">
      <c r="A48" s="30">
        <v>41486</v>
      </c>
      <c r="B48" s="27" t="s">
        <v>44</v>
      </c>
      <c r="C48" s="17" t="s">
        <v>47</v>
      </c>
      <c r="D48" s="19">
        <f t="shared" si="1"/>
        <v>15039405.35</v>
      </c>
      <c r="E48" s="18">
        <f>41925+200.1+18.2</f>
        <v>42143.299999999996</v>
      </c>
      <c r="F48" s="49">
        <f>35079.47+907.48</f>
        <v>35986.950000000004</v>
      </c>
      <c r="G48" s="29">
        <f t="shared" si="2"/>
        <v>15045561.700000001</v>
      </c>
    </row>
    <row r="49" spans="1:7" ht="15.75">
      <c r="A49" s="30">
        <v>41142</v>
      </c>
      <c r="B49" s="27">
        <v>27897542</v>
      </c>
      <c r="C49" s="17" t="s">
        <v>29</v>
      </c>
      <c r="D49" s="19">
        <f t="shared" si="1"/>
        <v>15045561.700000001</v>
      </c>
      <c r="E49" s="18"/>
      <c r="F49" s="49">
        <v>17800</v>
      </c>
      <c r="G49" s="29">
        <f t="shared" si="2"/>
        <v>15027761.700000001</v>
      </c>
    </row>
    <row r="50" spans="1:7" ht="15.75">
      <c r="A50" s="30">
        <v>41142</v>
      </c>
      <c r="B50" s="27">
        <v>27897543</v>
      </c>
      <c r="C50" s="17" t="s">
        <v>4</v>
      </c>
      <c r="D50" s="19">
        <f t="shared" si="1"/>
        <v>15027761.700000001</v>
      </c>
      <c r="E50" s="18"/>
      <c r="F50" s="49">
        <v>67382.14</v>
      </c>
      <c r="G50" s="29">
        <f t="shared" si="2"/>
        <v>14960379.560000001</v>
      </c>
    </row>
    <row r="51" spans="1:7" ht="15.75">
      <c r="A51" s="30">
        <v>41142</v>
      </c>
      <c r="B51" s="27">
        <v>27897544</v>
      </c>
      <c r="C51" s="17" t="s">
        <v>4</v>
      </c>
      <c r="D51" s="19">
        <f t="shared" si="1"/>
        <v>14960379.560000001</v>
      </c>
      <c r="E51" s="18"/>
      <c r="F51" s="49">
        <v>836.07</v>
      </c>
      <c r="G51" s="29">
        <f t="shared" si="2"/>
        <v>14959543.49</v>
      </c>
    </row>
    <row r="52" spans="1:7" ht="15.75">
      <c r="A52" s="30">
        <v>41142</v>
      </c>
      <c r="B52" s="27">
        <v>27897545</v>
      </c>
      <c r="C52" s="17" t="s">
        <v>4</v>
      </c>
      <c r="D52" s="19">
        <f t="shared" si="1"/>
        <v>14959543.49</v>
      </c>
      <c r="E52" s="18"/>
      <c r="F52" s="49">
        <v>40429.279999999999</v>
      </c>
      <c r="G52" s="29">
        <f t="shared" si="2"/>
        <v>14919114.210000001</v>
      </c>
    </row>
    <row r="53" spans="1:7" ht="15.75">
      <c r="A53" s="30">
        <v>41142</v>
      </c>
      <c r="B53" s="27">
        <v>27897546</v>
      </c>
      <c r="C53" s="17" t="s">
        <v>4</v>
      </c>
      <c r="D53" s="19">
        <f t="shared" si="1"/>
        <v>14919114.210000001</v>
      </c>
      <c r="E53" s="18"/>
      <c r="F53" s="49">
        <v>1129.8</v>
      </c>
      <c r="G53" s="29">
        <f t="shared" si="2"/>
        <v>14917984.41</v>
      </c>
    </row>
    <row r="54" spans="1:7" ht="15.75">
      <c r="A54" s="30">
        <v>41148</v>
      </c>
      <c r="B54" s="27">
        <v>27905260</v>
      </c>
      <c r="C54" s="17" t="s">
        <v>4</v>
      </c>
      <c r="D54" s="19">
        <f t="shared" si="1"/>
        <v>14917984.41</v>
      </c>
      <c r="E54" s="18"/>
      <c r="F54" s="49">
        <v>26952.85</v>
      </c>
      <c r="G54" s="29">
        <f t="shared" si="2"/>
        <v>14891031.560000001</v>
      </c>
    </row>
    <row r="55" spans="1:7" ht="15.75">
      <c r="A55" s="30">
        <v>41148</v>
      </c>
      <c r="B55" s="27">
        <v>27905261</v>
      </c>
      <c r="C55" s="17" t="s">
        <v>4</v>
      </c>
      <c r="D55" s="19">
        <f t="shared" si="1"/>
        <v>14891031.560000001</v>
      </c>
      <c r="E55" s="18"/>
      <c r="F55" s="49">
        <v>2210.17</v>
      </c>
      <c r="G55" s="29">
        <f t="shared" si="2"/>
        <v>14888821.390000001</v>
      </c>
    </row>
    <row r="56" spans="1:7" ht="15.75">
      <c r="A56" s="30">
        <v>41517</v>
      </c>
      <c r="B56" s="27" t="s">
        <v>44</v>
      </c>
      <c r="C56" s="17" t="s">
        <v>47</v>
      </c>
      <c r="D56" s="19">
        <f t="shared" si="1"/>
        <v>14888821.390000001</v>
      </c>
      <c r="E56" s="18">
        <f>26650+17.01</f>
        <v>26667.01</v>
      </c>
      <c r="F56" s="49">
        <f>35086.66+933.34</f>
        <v>36020</v>
      </c>
      <c r="G56" s="29">
        <f t="shared" si="2"/>
        <v>14879468.4</v>
      </c>
    </row>
    <row r="57" spans="1:7" ht="15.75">
      <c r="A57" s="30">
        <v>41182</v>
      </c>
      <c r="B57" s="27" t="s">
        <v>44</v>
      </c>
      <c r="C57" s="17" t="s">
        <v>47</v>
      </c>
      <c r="D57" s="19">
        <f t="shared" si="1"/>
        <v>14879468.4</v>
      </c>
      <c r="E57" s="18">
        <f>61850+21.33</f>
        <v>61871.33</v>
      </c>
      <c r="F57" s="49">
        <f>34875.47+931.25</f>
        <v>35806.720000000001</v>
      </c>
      <c r="G57" s="29">
        <f t="shared" si="2"/>
        <v>14905533.01</v>
      </c>
    </row>
    <row r="58" spans="1:7" ht="15.75">
      <c r="A58" s="30">
        <v>41180</v>
      </c>
      <c r="B58" s="27">
        <v>27978035</v>
      </c>
      <c r="C58" s="17" t="s">
        <v>25</v>
      </c>
      <c r="D58" s="19">
        <f t="shared" si="1"/>
        <v>14905533.01</v>
      </c>
      <c r="E58" s="18"/>
      <c r="F58" s="49">
        <v>655</v>
      </c>
      <c r="G58" s="29">
        <f t="shared" si="2"/>
        <v>14904878.01</v>
      </c>
    </row>
    <row r="59" spans="1:7" ht="15.75">
      <c r="A59" s="30">
        <v>41204</v>
      </c>
      <c r="B59" s="27">
        <v>27999027</v>
      </c>
      <c r="C59" s="17" t="s">
        <v>30</v>
      </c>
      <c r="D59" s="19">
        <f t="shared" si="1"/>
        <v>14904878.01</v>
      </c>
      <c r="E59" s="18"/>
      <c r="F59" s="49">
        <v>44931.21</v>
      </c>
      <c r="G59" s="29">
        <f t="shared" si="2"/>
        <v>14859946.799999999</v>
      </c>
    </row>
    <row r="60" spans="1:7" ht="15.75">
      <c r="A60" s="30">
        <v>41204</v>
      </c>
      <c r="B60" s="27">
        <v>27999028</v>
      </c>
      <c r="C60" s="17" t="s">
        <v>31</v>
      </c>
      <c r="D60" s="19">
        <f t="shared" si="1"/>
        <v>14859946.799999999</v>
      </c>
      <c r="E60" s="18"/>
      <c r="F60" s="49">
        <v>67500</v>
      </c>
      <c r="G60" s="29">
        <f t="shared" si="2"/>
        <v>14792446.799999999</v>
      </c>
    </row>
    <row r="61" spans="1:7" ht="15.75">
      <c r="A61" s="30">
        <v>41200</v>
      </c>
      <c r="B61" s="27">
        <v>27999029</v>
      </c>
      <c r="C61" s="17" t="s">
        <v>32</v>
      </c>
      <c r="D61" s="19">
        <f t="shared" si="1"/>
        <v>14792446.799999999</v>
      </c>
      <c r="E61" s="18"/>
      <c r="F61" s="49">
        <v>17550</v>
      </c>
      <c r="G61" s="29">
        <f t="shared" si="2"/>
        <v>14774896.799999999</v>
      </c>
    </row>
    <row r="62" spans="1:7" ht="15.75">
      <c r="A62" s="30">
        <v>41200</v>
      </c>
      <c r="B62" s="31">
        <v>27999030</v>
      </c>
      <c r="C62" s="17" t="s">
        <v>32</v>
      </c>
      <c r="D62" s="19">
        <f t="shared" si="1"/>
        <v>14774896.799999999</v>
      </c>
      <c r="E62" s="18"/>
      <c r="F62" s="49">
        <v>29700</v>
      </c>
      <c r="G62" s="29">
        <f t="shared" si="2"/>
        <v>14745196.799999999</v>
      </c>
    </row>
    <row r="63" spans="1:7" ht="15.75">
      <c r="A63" s="30">
        <v>41213</v>
      </c>
      <c r="B63" s="31" t="s">
        <v>44</v>
      </c>
      <c r="C63" s="17" t="s">
        <v>47</v>
      </c>
      <c r="D63" s="19">
        <f t="shared" si="1"/>
        <v>14745196.799999999</v>
      </c>
      <c r="E63" s="18">
        <f>25437.5+50.58</f>
        <v>25488.080000000002</v>
      </c>
      <c r="F63" s="49">
        <f>34712.84+890.35</f>
        <v>35603.189999999995</v>
      </c>
      <c r="G63" s="29">
        <f t="shared" si="2"/>
        <v>14735081.689999999</v>
      </c>
    </row>
    <row r="64" spans="1:7" ht="15.75">
      <c r="A64" s="30">
        <v>41226</v>
      </c>
      <c r="B64" s="31">
        <v>28037409</v>
      </c>
      <c r="C64" s="17" t="s">
        <v>4</v>
      </c>
      <c r="D64" s="19">
        <f t="shared" si="1"/>
        <v>14735081.689999999</v>
      </c>
      <c r="E64" s="18"/>
      <c r="F64" s="49">
        <v>12509.29</v>
      </c>
      <c r="G64" s="29">
        <f t="shared" si="2"/>
        <v>14722572.4</v>
      </c>
    </row>
    <row r="65" spans="1:7" ht="15.75">
      <c r="A65" s="30">
        <v>41226</v>
      </c>
      <c r="B65" s="31">
        <v>28037410</v>
      </c>
      <c r="C65" s="17" t="s">
        <v>4</v>
      </c>
      <c r="D65" s="19">
        <f t="shared" si="1"/>
        <v>14722572.4</v>
      </c>
      <c r="E65" s="18"/>
      <c r="F65" s="49">
        <v>12509.3</v>
      </c>
      <c r="G65" s="29">
        <f t="shared" si="2"/>
        <v>14710063.1</v>
      </c>
    </row>
    <row r="66" spans="1:7" ht="15.75">
      <c r="A66" s="30">
        <v>41226</v>
      </c>
      <c r="B66" s="31">
        <v>28037411</v>
      </c>
      <c r="C66" s="17" t="s">
        <v>32</v>
      </c>
      <c r="D66" s="19">
        <f t="shared" si="1"/>
        <v>14710063.1</v>
      </c>
      <c r="E66" s="18"/>
      <c r="F66" s="49">
        <v>17460</v>
      </c>
      <c r="G66" s="29">
        <f t="shared" si="2"/>
        <v>14692603.1</v>
      </c>
    </row>
    <row r="67" spans="1:7" ht="15.75">
      <c r="A67" s="30">
        <v>41226</v>
      </c>
      <c r="B67" s="31">
        <v>28037412</v>
      </c>
      <c r="C67" s="17" t="s">
        <v>32</v>
      </c>
      <c r="D67" s="19">
        <f t="shared" si="1"/>
        <v>14692603.1</v>
      </c>
      <c r="E67" s="18"/>
      <c r="F67" s="49">
        <v>7733.7</v>
      </c>
      <c r="G67" s="29">
        <f t="shared" si="2"/>
        <v>14684869.4</v>
      </c>
    </row>
    <row r="68" spans="1:7" ht="15.75">
      <c r="A68" s="30">
        <v>41226</v>
      </c>
      <c r="B68" s="31">
        <v>28037413</v>
      </c>
      <c r="C68" s="17" t="s">
        <v>31</v>
      </c>
      <c r="D68" s="19">
        <f t="shared" si="1"/>
        <v>14684869.4</v>
      </c>
      <c r="E68" s="18"/>
      <c r="F68" s="49">
        <v>78201</v>
      </c>
      <c r="G68" s="29">
        <f t="shared" si="2"/>
        <v>14606668.4</v>
      </c>
    </row>
    <row r="69" spans="1:7" ht="15.75">
      <c r="A69" s="30">
        <v>41226</v>
      </c>
      <c r="B69" s="31">
        <v>28037414</v>
      </c>
      <c r="C69" s="17" t="s">
        <v>33</v>
      </c>
      <c r="D69" s="19">
        <f t="shared" si="1"/>
        <v>14606668.4</v>
      </c>
      <c r="E69" s="18"/>
      <c r="F69" s="49">
        <v>32294.7</v>
      </c>
      <c r="G69" s="29">
        <f t="shared" si="2"/>
        <v>14574373.700000001</v>
      </c>
    </row>
    <row r="70" spans="1:7" ht="15.75">
      <c r="A70" s="30">
        <v>41226</v>
      </c>
      <c r="B70" s="31">
        <v>28037415</v>
      </c>
      <c r="C70" s="17" t="s">
        <v>33</v>
      </c>
      <c r="D70" s="19">
        <f t="shared" si="1"/>
        <v>14574373.700000001</v>
      </c>
      <c r="E70" s="18"/>
      <c r="F70" s="49">
        <v>51710.87</v>
      </c>
      <c r="G70" s="29">
        <f t="shared" si="2"/>
        <v>14522662.830000002</v>
      </c>
    </row>
    <row r="71" spans="1:7" ht="15.75">
      <c r="A71" s="30">
        <v>41226</v>
      </c>
      <c r="B71" s="31">
        <v>28037416</v>
      </c>
      <c r="C71" s="17" t="s">
        <v>34</v>
      </c>
      <c r="D71" s="19">
        <f t="shared" si="1"/>
        <v>14522662.830000002</v>
      </c>
      <c r="E71" s="18"/>
      <c r="F71" s="49">
        <v>65700</v>
      </c>
      <c r="G71" s="29">
        <f t="shared" si="2"/>
        <v>14456962.830000002</v>
      </c>
    </row>
    <row r="72" spans="1:7" ht="15.75">
      <c r="A72" s="30">
        <v>41229</v>
      </c>
      <c r="B72" s="31">
        <v>28044278</v>
      </c>
      <c r="C72" s="17" t="s">
        <v>34</v>
      </c>
      <c r="D72" s="19">
        <f t="shared" si="1"/>
        <v>14456962.830000002</v>
      </c>
      <c r="E72" s="18"/>
      <c r="F72" s="49">
        <v>24300</v>
      </c>
      <c r="G72" s="29">
        <f t="shared" si="2"/>
        <v>14432662.830000002</v>
      </c>
    </row>
    <row r="73" spans="1:7" ht="15.75">
      <c r="A73" s="30">
        <v>41243</v>
      </c>
      <c r="B73" s="31" t="s">
        <v>44</v>
      </c>
      <c r="C73" s="17" t="s">
        <v>47</v>
      </c>
      <c r="D73" s="19">
        <f t="shared" si="1"/>
        <v>14432662.830000002</v>
      </c>
      <c r="E73" s="18">
        <f>58000+56.26</f>
        <v>58056.26</v>
      </c>
      <c r="F73" s="49">
        <f>33334.34+914.33</f>
        <v>34248.67</v>
      </c>
      <c r="G73" s="29">
        <f t="shared" si="2"/>
        <v>14456470.420000002</v>
      </c>
    </row>
    <row r="74" spans="1:7" ht="15.75">
      <c r="A74" s="30">
        <v>41249</v>
      </c>
      <c r="B74" s="31">
        <v>28076305</v>
      </c>
      <c r="C74" s="17" t="s">
        <v>33</v>
      </c>
      <c r="D74" s="19">
        <f t="shared" si="1"/>
        <v>14456470.420000002</v>
      </c>
      <c r="E74" s="18"/>
      <c r="F74" s="49">
        <v>19611.11</v>
      </c>
      <c r="G74" s="29">
        <f t="shared" si="2"/>
        <v>14436859.310000002</v>
      </c>
    </row>
    <row r="75" spans="1:7" ht="15.75">
      <c r="A75" s="30">
        <v>41249</v>
      </c>
      <c r="B75" s="31">
        <v>28076306</v>
      </c>
      <c r="C75" s="17" t="s">
        <v>31</v>
      </c>
      <c r="D75" s="19">
        <f t="shared" si="1"/>
        <v>14436859.310000002</v>
      </c>
      <c r="E75" s="18"/>
      <c r="F75" s="49">
        <v>192641</v>
      </c>
      <c r="G75" s="29">
        <f t="shared" si="2"/>
        <v>14244218.310000002</v>
      </c>
    </row>
    <row r="76" spans="1:7" ht="15.75">
      <c r="A76" s="30">
        <v>41261</v>
      </c>
      <c r="B76" s="31">
        <v>28096242</v>
      </c>
      <c r="C76" s="17" t="s">
        <v>4</v>
      </c>
      <c r="D76" s="19">
        <f t="shared" si="1"/>
        <v>14244218.310000002</v>
      </c>
      <c r="E76" s="18"/>
      <c r="F76" s="49">
        <v>12509.29</v>
      </c>
      <c r="G76" s="29">
        <f t="shared" si="2"/>
        <v>14231709.020000003</v>
      </c>
    </row>
    <row r="77" spans="1:7" ht="15.75">
      <c r="A77" s="30">
        <v>41261</v>
      </c>
      <c r="B77" s="31">
        <v>28096243</v>
      </c>
      <c r="C77" s="17" t="s">
        <v>4</v>
      </c>
      <c r="D77" s="19">
        <f t="shared" si="1"/>
        <v>14231709.020000003</v>
      </c>
      <c r="E77" s="18"/>
      <c r="F77" s="49">
        <v>60.39</v>
      </c>
      <c r="G77" s="29">
        <f t="shared" si="2"/>
        <v>14231648.630000003</v>
      </c>
    </row>
    <row r="78" spans="1:7" ht="15.75">
      <c r="A78" s="30">
        <v>41261</v>
      </c>
      <c r="B78" s="31">
        <v>28096244</v>
      </c>
      <c r="C78" s="17" t="s">
        <v>35</v>
      </c>
      <c r="D78" s="19">
        <f t="shared" si="1"/>
        <v>14231648.630000003</v>
      </c>
      <c r="E78" s="18"/>
      <c r="F78" s="49">
        <v>211</v>
      </c>
      <c r="G78" s="29">
        <f t="shared" si="2"/>
        <v>14231437.630000003</v>
      </c>
    </row>
    <row r="79" spans="1:7" ht="15.75">
      <c r="A79" s="30">
        <v>41261</v>
      </c>
      <c r="B79" s="31">
        <v>28096245</v>
      </c>
      <c r="C79" s="17" t="s">
        <v>27</v>
      </c>
      <c r="D79" s="19">
        <f t="shared" si="1"/>
        <v>14231437.630000003</v>
      </c>
      <c r="E79" s="18"/>
      <c r="F79" s="49">
        <v>207.37</v>
      </c>
      <c r="G79" s="29">
        <f t="shared" si="2"/>
        <v>14231230.260000004</v>
      </c>
    </row>
    <row r="80" spans="1:7" ht="15.75">
      <c r="A80" s="30">
        <v>41274</v>
      </c>
      <c r="B80" s="31" t="s">
        <v>44</v>
      </c>
      <c r="C80" s="17" t="s">
        <v>47</v>
      </c>
      <c r="D80" s="19">
        <f>G79</f>
        <v>14231230.260000004</v>
      </c>
      <c r="E80" s="18">
        <f>15812.5+59.16</f>
        <v>15871.66</v>
      </c>
      <c r="F80" s="49">
        <f>32126.82+850.77</f>
        <v>32977.589999999997</v>
      </c>
      <c r="G80" s="29">
        <f t="shared" si="2"/>
        <v>14214124.330000004</v>
      </c>
    </row>
    <row r="81" spans="1:7" ht="15.75">
      <c r="A81" s="30">
        <v>41284</v>
      </c>
      <c r="B81" s="31">
        <v>28141721</v>
      </c>
      <c r="C81" s="17" t="s">
        <v>36</v>
      </c>
      <c r="D81" s="19">
        <f>G80</f>
        <v>14214124.330000004</v>
      </c>
      <c r="E81" s="18"/>
      <c r="F81" s="49">
        <v>56628</v>
      </c>
      <c r="G81" s="29">
        <f t="shared" si="2"/>
        <v>14157496.330000004</v>
      </c>
    </row>
    <row r="82" spans="1:7" ht="15.75">
      <c r="A82" s="30">
        <v>41284</v>
      </c>
      <c r="B82" s="31">
        <v>28141722</v>
      </c>
      <c r="C82" s="17" t="s">
        <v>31</v>
      </c>
      <c r="D82" s="19">
        <f>G81</f>
        <v>14157496.330000004</v>
      </c>
      <c r="E82" s="18"/>
      <c r="F82" s="49">
        <v>199777</v>
      </c>
      <c r="G82" s="29">
        <f t="shared" si="2"/>
        <v>13957719.330000004</v>
      </c>
    </row>
    <row r="83" spans="1:7" ht="15.75">
      <c r="A83" s="30">
        <v>41284</v>
      </c>
      <c r="B83" s="31">
        <v>28141723</v>
      </c>
      <c r="C83" s="17" t="s">
        <v>32</v>
      </c>
      <c r="D83" s="19">
        <f>G82</f>
        <v>13957719.330000004</v>
      </c>
      <c r="E83" s="18"/>
      <c r="F83" s="49">
        <v>30520.799999999999</v>
      </c>
      <c r="G83" s="29">
        <f t="shared" si="2"/>
        <v>13927198.530000003</v>
      </c>
    </row>
    <row r="84" spans="1:7" ht="15.75">
      <c r="A84" s="30">
        <v>41284</v>
      </c>
      <c r="B84" s="31">
        <v>28141724</v>
      </c>
      <c r="C84" s="17" t="s">
        <v>32</v>
      </c>
      <c r="D84" s="19">
        <f t="shared" ref="D84:D186" si="3">G83</f>
        <v>13927198.530000003</v>
      </c>
      <c r="E84" s="18"/>
      <c r="F84" s="49">
        <v>15660</v>
      </c>
      <c r="G84" s="29">
        <f t="shared" si="2"/>
        <v>13911538.530000003</v>
      </c>
    </row>
    <row r="85" spans="1:7" ht="15.75">
      <c r="A85" s="30">
        <v>41284</v>
      </c>
      <c r="B85" s="31">
        <v>28141725</v>
      </c>
      <c r="C85" s="17" t="s">
        <v>33</v>
      </c>
      <c r="D85" s="19">
        <f t="shared" si="3"/>
        <v>13911538.530000003</v>
      </c>
      <c r="E85" s="18"/>
      <c r="F85" s="49">
        <v>120242.5</v>
      </c>
      <c r="G85" s="29">
        <f t="shared" si="2"/>
        <v>13791296.030000003</v>
      </c>
    </row>
    <row r="86" spans="1:7" ht="15.75">
      <c r="A86" s="30">
        <v>41296</v>
      </c>
      <c r="B86" s="31">
        <v>28158005</v>
      </c>
      <c r="C86" s="17" t="s">
        <v>32</v>
      </c>
      <c r="D86" s="19">
        <f t="shared" si="3"/>
        <v>13791296.030000003</v>
      </c>
      <c r="E86" s="18"/>
      <c r="F86" s="49">
        <v>76836.649999999994</v>
      </c>
      <c r="G86" s="29">
        <f t="shared" si="2"/>
        <v>13714459.380000003</v>
      </c>
    </row>
    <row r="87" spans="1:7" ht="15.75">
      <c r="A87" s="30">
        <v>41296</v>
      </c>
      <c r="B87" s="31">
        <v>28158006</v>
      </c>
      <c r="C87" s="17" t="s">
        <v>32</v>
      </c>
      <c r="D87" s="19">
        <f t="shared" si="3"/>
        <v>13714459.380000003</v>
      </c>
      <c r="E87" s="18"/>
      <c r="F87" s="49">
        <v>73276.2</v>
      </c>
      <c r="G87" s="29">
        <f t="shared" si="2"/>
        <v>13641183.180000003</v>
      </c>
    </row>
    <row r="88" spans="1:7" ht="15.75">
      <c r="A88" s="30">
        <v>41305</v>
      </c>
      <c r="B88" s="31" t="s">
        <v>44</v>
      </c>
      <c r="C88" s="17" t="s">
        <v>47</v>
      </c>
      <c r="D88" s="19">
        <f t="shared" si="3"/>
        <v>13641183.180000003</v>
      </c>
      <c r="E88" s="18">
        <f>41925+55.56</f>
        <v>41980.56</v>
      </c>
      <c r="F88" s="49">
        <f>30289.21+853.57</f>
        <v>31142.78</v>
      </c>
      <c r="G88" s="29">
        <f t="shared" si="2"/>
        <v>13652020.960000005</v>
      </c>
    </row>
    <row r="89" spans="1:7" ht="15.75">
      <c r="A89" s="30">
        <v>41312</v>
      </c>
      <c r="B89" s="31">
        <v>28184585</v>
      </c>
      <c r="C89" s="17" t="s">
        <v>32</v>
      </c>
      <c r="D89" s="19">
        <f t="shared" si="3"/>
        <v>13652020.960000005</v>
      </c>
      <c r="E89" s="18"/>
      <c r="F89" s="49">
        <v>48896.19</v>
      </c>
      <c r="G89" s="29">
        <f t="shared" si="2"/>
        <v>13603124.770000005</v>
      </c>
    </row>
    <row r="90" spans="1:7" ht="15.75">
      <c r="A90" s="30">
        <v>41312</v>
      </c>
      <c r="B90" s="31">
        <v>28184586</v>
      </c>
      <c r="C90" s="17" t="s">
        <v>32</v>
      </c>
      <c r="D90" s="19">
        <f t="shared" si="3"/>
        <v>13603124.770000005</v>
      </c>
      <c r="E90" s="18"/>
      <c r="F90" s="49">
        <v>42320.25</v>
      </c>
      <c r="G90" s="29">
        <f t="shared" si="2"/>
        <v>13560804.520000005</v>
      </c>
    </row>
    <row r="91" spans="1:7" ht="15.75">
      <c r="A91" s="30">
        <v>41312</v>
      </c>
      <c r="B91" s="31">
        <v>28184587</v>
      </c>
      <c r="C91" s="17" t="s">
        <v>32</v>
      </c>
      <c r="D91" s="19">
        <f t="shared" si="3"/>
        <v>13560804.520000005</v>
      </c>
      <c r="E91" s="18"/>
      <c r="F91" s="49">
        <v>13499.29</v>
      </c>
      <c r="G91" s="29">
        <f t="shared" si="2"/>
        <v>13547305.230000006</v>
      </c>
    </row>
    <row r="92" spans="1:7" ht="15.75">
      <c r="A92" s="30">
        <v>41312</v>
      </c>
      <c r="B92" s="31">
        <v>28184588</v>
      </c>
      <c r="C92" s="17" t="s">
        <v>34</v>
      </c>
      <c r="D92" s="19">
        <f t="shared" si="3"/>
        <v>13547305.230000006</v>
      </c>
      <c r="E92" s="18"/>
      <c r="F92" s="49">
        <v>45000</v>
      </c>
      <c r="G92" s="29">
        <f t="shared" si="2"/>
        <v>13502305.230000006</v>
      </c>
    </row>
    <row r="93" spans="1:7" ht="15.75">
      <c r="A93" s="30">
        <v>41312</v>
      </c>
      <c r="B93" s="31" t="s">
        <v>37</v>
      </c>
      <c r="C93" s="17" t="s">
        <v>36</v>
      </c>
      <c r="D93" s="19">
        <f t="shared" si="3"/>
        <v>13502305.230000006</v>
      </c>
      <c r="E93" s="18">
        <v>4000</v>
      </c>
      <c r="F93" s="49"/>
      <c r="G93" s="29">
        <f t="shared" si="2"/>
        <v>13506305.230000006</v>
      </c>
    </row>
    <row r="94" spans="1:7" ht="15.75">
      <c r="A94" s="30">
        <v>41319</v>
      </c>
      <c r="B94" s="31">
        <v>28193935</v>
      </c>
      <c r="C94" s="17" t="s">
        <v>31</v>
      </c>
      <c r="D94" s="19">
        <f t="shared" si="3"/>
        <v>13506305.230000006</v>
      </c>
      <c r="E94" s="18"/>
      <c r="F94" s="49">
        <v>252052</v>
      </c>
      <c r="G94" s="29">
        <f t="shared" si="2"/>
        <v>13254253.230000006</v>
      </c>
    </row>
    <row r="95" spans="1:7" ht="15.75">
      <c r="A95" s="30">
        <v>41319</v>
      </c>
      <c r="B95" s="31">
        <v>28193936</v>
      </c>
      <c r="C95" s="17" t="s">
        <v>33</v>
      </c>
      <c r="D95" s="19">
        <f t="shared" si="3"/>
        <v>13254253.230000006</v>
      </c>
      <c r="E95" s="18"/>
      <c r="F95" s="49">
        <v>100107</v>
      </c>
      <c r="G95" s="29">
        <f t="shared" si="2"/>
        <v>13154146.230000006</v>
      </c>
    </row>
    <row r="96" spans="1:7" ht="15.75">
      <c r="A96" s="30">
        <v>41319</v>
      </c>
      <c r="B96" s="31"/>
      <c r="C96" s="17" t="s">
        <v>38</v>
      </c>
      <c r="D96" s="19">
        <f t="shared" si="3"/>
        <v>13154146.230000006</v>
      </c>
      <c r="E96" s="18"/>
      <c r="F96" s="49">
        <v>1250</v>
      </c>
      <c r="G96" s="29">
        <f t="shared" si="2"/>
        <v>13152896.230000006</v>
      </c>
    </row>
    <row r="97" spans="1:7" ht="15.75">
      <c r="A97" s="30">
        <v>41333</v>
      </c>
      <c r="B97" s="31" t="s">
        <v>44</v>
      </c>
      <c r="C97" s="17" t="s">
        <v>47</v>
      </c>
      <c r="D97" s="19">
        <f t="shared" si="3"/>
        <v>13152896.230000006</v>
      </c>
      <c r="E97" s="18">
        <f>26650+40.94</f>
        <v>26690.94</v>
      </c>
      <c r="F97" s="49">
        <f>28886.08+835.53</f>
        <v>29721.61</v>
      </c>
      <c r="G97" s="29">
        <f t="shared" si="2"/>
        <v>13149865.560000006</v>
      </c>
    </row>
    <row r="98" spans="1:7" ht="15.75">
      <c r="A98" s="30">
        <v>41337</v>
      </c>
      <c r="B98" s="31">
        <v>28219107</v>
      </c>
      <c r="C98" s="17" t="s">
        <v>31</v>
      </c>
      <c r="D98" s="19">
        <f t="shared" si="3"/>
        <v>13149865.560000006</v>
      </c>
      <c r="E98" s="18"/>
      <c r="F98" s="49">
        <v>352223</v>
      </c>
      <c r="G98" s="29">
        <f t="shared" si="2"/>
        <v>12797642.560000006</v>
      </c>
    </row>
    <row r="99" spans="1:7" ht="15.75">
      <c r="A99" s="30">
        <v>41345</v>
      </c>
      <c r="B99" s="31">
        <v>28231386</v>
      </c>
      <c r="C99" s="17" t="s">
        <v>39</v>
      </c>
      <c r="D99" s="19">
        <f t="shared" si="3"/>
        <v>12797642.560000006</v>
      </c>
      <c r="E99" s="18"/>
      <c r="F99" s="49">
        <v>3487.86</v>
      </c>
      <c r="G99" s="29">
        <f t="shared" si="2"/>
        <v>12794154.700000007</v>
      </c>
    </row>
    <row r="100" spans="1:7" ht="15.75">
      <c r="A100" s="30">
        <v>41345</v>
      </c>
      <c r="B100" s="31">
        <v>28231387</v>
      </c>
      <c r="C100" s="17" t="s">
        <v>32</v>
      </c>
      <c r="D100" s="19">
        <f t="shared" si="3"/>
        <v>12794154.700000007</v>
      </c>
      <c r="E100" s="18"/>
      <c r="F100" s="49">
        <v>171719.8</v>
      </c>
      <c r="G100" s="29">
        <f t="shared" si="2"/>
        <v>12622434.900000006</v>
      </c>
    </row>
    <row r="101" spans="1:7" ht="15.75">
      <c r="A101" s="30">
        <v>41345</v>
      </c>
      <c r="B101" s="31">
        <v>28231388</v>
      </c>
      <c r="C101" s="17" t="s">
        <v>32</v>
      </c>
      <c r="D101" s="19">
        <f t="shared" si="3"/>
        <v>12622434.900000006</v>
      </c>
      <c r="E101" s="18"/>
      <c r="F101" s="49">
        <v>148372.65</v>
      </c>
      <c r="G101" s="29">
        <f t="shared" si="2"/>
        <v>12474062.250000006</v>
      </c>
    </row>
    <row r="102" spans="1:7" ht="15.75">
      <c r="A102" s="30">
        <v>41345</v>
      </c>
      <c r="B102" s="31">
        <v>28231389</v>
      </c>
      <c r="C102" s="17" t="s">
        <v>33</v>
      </c>
      <c r="D102" s="19">
        <f t="shared" si="3"/>
        <v>12474062.250000006</v>
      </c>
      <c r="E102" s="18"/>
      <c r="F102" s="49">
        <v>215165.82</v>
      </c>
      <c r="G102" s="29">
        <f t="shared" si="2"/>
        <v>12258896.430000005</v>
      </c>
    </row>
    <row r="103" spans="1:7" ht="15.75">
      <c r="A103" s="30">
        <v>41345</v>
      </c>
      <c r="B103" s="31">
        <v>28231390</v>
      </c>
      <c r="C103" s="17" t="s">
        <v>40</v>
      </c>
      <c r="D103" s="19">
        <f t="shared" si="3"/>
        <v>12258896.430000005</v>
      </c>
      <c r="E103" s="18"/>
      <c r="F103" s="49">
        <v>87251.62</v>
      </c>
      <c r="G103" s="29">
        <f t="shared" si="2"/>
        <v>12171644.810000006</v>
      </c>
    </row>
    <row r="104" spans="1:7" ht="15.75">
      <c r="A104" s="30">
        <v>41345</v>
      </c>
      <c r="B104" s="31">
        <v>28231391</v>
      </c>
      <c r="C104" s="17" t="s">
        <v>40</v>
      </c>
      <c r="D104" s="19">
        <f t="shared" si="3"/>
        <v>12171644.810000006</v>
      </c>
      <c r="E104" s="18"/>
      <c r="F104" s="49">
        <v>30861</v>
      </c>
      <c r="G104" s="29">
        <f t="shared" si="2"/>
        <v>12140783.810000006</v>
      </c>
    </row>
    <row r="105" spans="1:7" ht="15.75">
      <c r="A105" s="30">
        <v>41345</v>
      </c>
      <c r="B105" s="31">
        <v>28231392</v>
      </c>
      <c r="C105" s="17" t="s">
        <v>4</v>
      </c>
      <c r="D105" s="19">
        <f t="shared" si="3"/>
        <v>12140783.810000006</v>
      </c>
      <c r="E105" s="18"/>
      <c r="F105" s="49">
        <v>13501.13</v>
      </c>
      <c r="G105" s="29">
        <f t="shared" si="2"/>
        <v>12127282.680000005</v>
      </c>
    </row>
    <row r="106" spans="1:7" ht="15.75">
      <c r="A106" s="30">
        <v>41345</v>
      </c>
      <c r="B106" s="31">
        <v>28231393</v>
      </c>
      <c r="C106" s="17" t="s">
        <v>4</v>
      </c>
      <c r="D106" s="19">
        <f t="shared" si="3"/>
        <v>12127282.680000005</v>
      </c>
      <c r="E106" s="18"/>
      <c r="F106" s="49">
        <v>4872.05</v>
      </c>
      <c r="G106" s="29">
        <f t="shared" si="2"/>
        <v>12122410.630000005</v>
      </c>
    </row>
    <row r="107" spans="1:7" ht="15.75">
      <c r="A107" s="30">
        <v>41364</v>
      </c>
      <c r="B107" s="31" t="s">
        <v>44</v>
      </c>
      <c r="C107" s="17" t="s">
        <v>47</v>
      </c>
      <c r="D107" s="19">
        <f t="shared" si="3"/>
        <v>12122410.630000005</v>
      </c>
      <c r="E107" s="18">
        <f>59250+36.47</f>
        <v>59286.47</v>
      </c>
      <c r="F107" s="49">
        <f>26697.12+708.45</f>
        <v>27405.57</v>
      </c>
      <c r="G107" s="29">
        <f t="shared" si="2"/>
        <v>12154291.530000005</v>
      </c>
    </row>
    <row r="108" spans="1:7" ht="15.75">
      <c r="A108" s="30">
        <v>41373</v>
      </c>
      <c r="B108" s="31" t="s">
        <v>48</v>
      </c>
      <c r="C108" s="17" t="s">
        <v>49</v>
      </c>
      <c r="D108" s="19">
        <f t="shared" si="3"/>
        <v>12154291.530000005</v>
      </c>
      <c r="E108" s="18">
        <v>4214.37</v>
      </c>
      <c r="F108" s="49"/>
      <c r="G108" s="29">
        <f t="shared" si="2"/>
        <v>12158505.900000004</v>
      </c>
    </row>
    <row r="109" spans="1:7" ht="15.75">
      <c r="A109" s="30">
        <v>41373</v>
      </c>
      <c r="B109" s="31">
        <v>28279507</v>
      </c>
      <c r="C109" s="17" t="s">
        <v>31</v>
      </c>
      <c r="D109" s="19">
        <f t="shared" si="3"/>
        <v>12158505.900000004</v>
      </c>
      <c r="E109" s="18"/>
      <c r="F109" s="49">
        <v>359182</v>
      </c>
      <c r="G109" s="29">
        <f t="shared" si="2"/>
        <v>11799323.900000004</v>
      </c>
    </row>
    <row r="110" spans="1:7" ht="15.75">
      <c r="A110" s="30">
        <v>41373</v>
      </c>
      <c r="B110" s="31">
        <v>28279508</v>
      </c>
      <c r="C110" s="17" t="s">
        <v>32</v>
      </c>
      <c r="D110" s="19">
        <f t="shared" si="3"/>
        <v>11799323.900000004</v>
      </c>
      <c r="E110" s="18"/>
      <c r="F110" s="49">
        <v>228957.81</v>
      </c>
      <c r="G110" s="29">
        <f t="shared" si="2"/>
        <v>11570366.090000004</v>
      </c>
    </row>
    <row r="111" spans="1:7" ht="15.75">
      <c r="A111" s="30">
        <v>41373</v>
      </c>
      <c r="B111" s="31">
        <v>28279509</v>
      </c>
      <c r="C111" s="17" t="s">
        <v>32</v>
      </c>
      <c r="D111" s="19">
        <f t="shared" si="3"/>
        <v>11570366.090000004</v>
      </c>
      <c r="E111" s="18"/>
      <c r="F111" s="49">
        <v>135269.19</v>
      </c>
      <c r="G111" s="29">
        <f t="shared" si="2"/>
        <v>11435096.900000004</v>
      </c>
    </row>
    <row r="112" spans="1:7" ht="15.75">
      <c r="A112" s="30">
        <v>41373</v>
      </c>
      <c r="B112" s="31">
        <v>28279510</v>
      </c>
      <c r="C112" s="17" t="s">
        <v>33</v>
      </c>
      <c r="D112" s="19">
        <f t="shared" si="3"/>
        <v>11435096.900000004</v>
      </c>
      <c r="E112" s="18"/>
      <c r="F112" s="49">
        <v>99441.72</v>
      </c>
      <c r="G112" s="29">
        <f t="shared" si="2"/>
        <v>11335655.180000003</v>
      </c>
    </row>
    <row r="113" spans="1:8" ht="15.75">
      <c r="A113" s="30">
        <v>41373</v>
      </c>
      <c r="B113" s="31">
        <v>28279511</v>
      </c>
      <c r="C113" s="17" t="s">
        <v>40</v>
      </c>
      <c r="D113" s="19">
        <f t="shared" si="3"/>
        <v>11335655.180000003</v>
      </c>
      <c r="E113" s="18"/>
      <c r="F113" s="49">
        <v>22392</v>
      </c>
      <c r="G113" s="29">
        <f t="shared" si="2"/>
        <v>11313263.180000003</v>
      </c>
    </row>
    <row r="114" spans="1:8" ht="15.75">
      <c r="A114" s="30">
        <v>41373</v>
      </c>
      <c r="B114" s="31">
        <v>28279512</v>
      </c>
      <c r="C114" s="17" t="s">
        <v>41</v>
      </c>
      <c r="D114" s="19">
        <f t="shared" si="3"/>
        <v>11313263.180000003</v>
      </c>
      <c r="E114" s="18"/>
      <c r="F114" s="49">
        <v>40147.4</v>
      </c>
      <c r="G114" s="29">
        <f t="shared" si="2"/>
        <v>11273115.780000003</v>
      </c>
    </row>
    <row r="115" spans="1:8" ht="15.75">
      <c r="A115" s="30">
        <v>41373</v>
      </c>
      <c r="B115" s="31">
        <v>28279513</v>
      </c>
      <c r="C115" s="17" t="s">
        <v>41</v>
      </c>
      <c r="D115" s="19">
        <f t="shared" si="3"/>
        <v>11273115.780000003</v>
      </c>
      <c r="E115" s="18"/>
      <c r="F115" s="49">
        <v>15482.82</v>
      </c>
      <c r="G115" s="29">
        <f t="shared" si="2"/>
        <v>11257632.960000003</v>
      </c>
      <c r="H115" s="4"/>
    </row>
    <row r="116" spans="1:8" ht="15.75">
      <c r="A116" s="30">
        <v>41373</v>
      </c>
      <c r="B116" s="31">
        <v>28279514</v>
      </c>
      <c r="C116" s="17" t="s">
        <v>4</v>
      </c>
      <c r="D116" s="19">
        <f t="shared" si="3"/>
        <v>11257632.960000003</v>
      </c>
      <c r="E116" s="18"/>
      <c r="F116" s="49">
        <v>13302.02</v>
      </c>
      <c r="G116" s="29">
        <f t="shared" si="2"/>
        <v>11244330.940000003</v>
      </c>
    </row>
    <row r="117" spans="1:8" ht="15.75">
      <c r="A117" s="30">
        <v>41373</v>
      </c>
      <c r="B117" s="31">
        <v>28279515</v>
      </c>
      <c r="C117" s="17" t="s">
        <v>35</v>
      </c>
      <c r="D117" s="19">
        <f t="shared" si="3"/>
        <v>11244330.940000003</v>
      </c>
      <c r="E117" s="18"/>
      <c r="F117" s="49">
        <v>10990.5</v>
      </c>
      <c r="G117" s="29">
        <f t="shared" si="2"/>
        <v>11233340.440000003</v>
      </c>
      <c r="H117" s="4"/>
    </row>
    <row r="118" spans="1:8" ht="15.75">
      <c r="A118" s="30">
        <v>41373</v>
      </c>
      <c r="B118" s="31">
        <v>28279516</v>
      </c>
      <c r="C118" s="17" t="s">
        <v>42</v>
      </c>
      <c r="D118" s="19">
        <f t="shared" si="3"/>
        <v>11233340.440000003</v>
      </c>
      <c r="E118" s="18"/>
      <c r="F118" s="49">
        <v>20</v>
      </c>
      <c r="G118" s="29">
        <f t="shared" si="2"/>
        <v>11233320.440000003</v>
      </c>
    </row>
    <row r="119" spans="1:8" ht="15.75">
      <c r="A119" s="30">
        <v>41373</v>
      </c>
      <c r="B119" s="31">
        <v>28279517</v>
      </c>
      <c r="C119" s="17" t="s">
        <v>39</v>
      </c>
      <c r="D119" s="19">
        <f t="shared" si="3"/>
        <v>11233320.440000003</v>
      </c>
      <c r="E119" s="18"/>
      <c r="F119" s="49">
        <v>4650.4799999999996</v>
      </c>
      <c r="G119" s="29">
        <f t="shared" si="2"/>
        <v>11228669.960000003</v>
      </c>
    </row>
    <row r="120" spans="1:8" ht="15.75">
      <c r="A120" s="30">
        <v>41382</v>
      </c>
      <c r="B120" s="31">
        <v>28296192</v>
      </c>
      <c r="C120" s="17" t="s">
        <v>40</v>
      </c>
      <c r="D120" s="19">
        <f t="shared" si="3"/>
        <v>11228669.960000003</v>
      </c>
      <c r="E120" s="18"/>
      <c r="F120" s="49">
        <v>35064</v>
      </c>
      <c r="G120" s="29">
        <f t="shared" si="2"/>
        <v>11193605.960000003</v>
      </c>
    </row>
    <row r="121" spans="1:8" ht="15.75">
      <c r="A121" s="30">
        <v>41394</v>
      </c>
      <c r="B121" s="31" t="s">
        <v>44</v>
      </c>
      <c r="C121" s="17" t="s">
        <v>47</v>
      </c>
      <c r="D121" s="19">
        <f t="shared" si="3"/>
        <v>11193605.960000003</v>
      </c>
      <c r="E121" s="18">
        <f>25437.5+1624.58</f>
        <v>27062.080000000002</v>
      </c>
      <c r="F121" s="49">
        <f>24779.34+724.5</f>
        <v>25503.84</v>
      </c>
      <c r="G121" s="29">
        <f t="shared" si="2"/>
        <v>11195164.200000003</v>
      </c>
      <c r="H121" s="1" t="s">
        <v>43</v>
      </c>
    </row>
    <row r="122" spans="1:8" ht="15.75">
      <c r="A122" s="30">
        <v>41409</v>
      </c>
      <c r="B122" s="31">
        <v>28339035</v>
      </c>
      <c r="C122" s="17" t="s">
        <v>4</v>
      </c>
      <c r="D122" s="19">
        <f t="shared" si="3"/>
        <v>11195164.200000003</v>
      </c>
      <c r="E122" s="18"/>
      <c r="F122" s="49">
        <v>16282.7</v>
      </c>
      <c r="G122" s="29">
        <f t="shared" si="2"/>
        <v>11178881.500000004</v>
      </c>
    </row>
    <row r="123" spans="1:8" ht="15.75">
      <c r="A123" s="30">
        <v>41409</v>
      </c>
      <c r="B123" s="31">
        <v>28339036</v>
      </c>
      <c r="C123" s="17" t="s">
        <v>31</v>
      </c>
      <c r="D123" s="19">
        <f t="shared" si="3"/>
        <v>11178881.500000004</v>
      </c>
      <c r="E123" s="18"/>
      <c r="F123" s="49">
        <v>376713</v>
      </c>
      <c r="G123" s="29">
        <f t="shared" si="2"/>
        <v>10802168.500000004</v>
      </c>
    </row>
    <row r="124" spans="1:8" ht="15.75">
      <c r="A124" s="30">
        <v>41409</v>
      </c>
      <c r="B124" s="31">
        <v>28339037</v>
      </c>
      <c r="C124" s="17" t="s">
        <v>32</v>
      </c>
      <c r="D124" s="19">
        <f t="shared" si="3"/>
        <v>10802168.500000004</v>
      </c>
      <c r="E124" s="18"/>
      <c r="F124" s="49">
        <v>311336.06</v>
      </c>
      <c r="G124" s="29">
        <f t="shared" si="2"/>
        <v>10490832.440000003</v>
      </c>
    </row>
    <row r="125" spans="1:8" ht="15.75">
      <c r="A125" s="30">
        <v>41409</v>
      </c>
      <c r="B125" s="31">
        <v>28339038</v>
      </c>
      <c r="C125" s="17" t="s">
        <v>32</v>
      </c>
      <c r="D125" s="19">
        <f t="shared" si="3"/>
        <v>10490832.440000003</v>
      </c>
      <c r="E125" s="18"/>
      <c r="F125" s="49">
        <v>39980.160000000003</v>
      </c>
      <c r="G125" s="29">
        <f t="shared" si="2"/>
        <v>10450852.280000003</v>
      </c>
    </row>
    <row r="126" spans="1:8" ht="15.75">
      <c r="A126" s="30">
        <v>41409</v>
      </c>
      <c r="B126" s="31">
        <v>28339039</v>
      </c>
      <c r="C126" s="17" t="s">
        <v>41</v>
      </c>
      <c r="D126" s="19">
        <f t="shared" si="3"/>
        <v>10450852.280000003</v>
      </c>
      <c r="E126" s="18"/>
      <c r="F126" s="49">
        <v>66737.09</v>
      </c>
      <c r="G126" s="29">
        <f t="shared" si="2"/>
        <v>10384115.190000003</v>
      </c>
    </row>
    <row r="127" spans="1:8" ht="15.75">
      <c r="A127" s="30">
        <v>41409</v>
      </c>
      <c r="B127" s="31">
        <v>28339040</v>
      </c>
      <c r="C127" s="17" t="s">
        <v>39</v>
      </c>
      <c r="D127" s="19">
        <f t="shared" si="3"/>
        <v>10384115.190000003</v>
      </c>
      <c r="E127" s="18"/>
      <c r="F127" s="49">
        <v>4650.4799999999996</v>
      </c>
      <c r="G127" s="29">
        <f t="shared" si="2"/>
        <v>10379464.710000003</v>
      </c>
    </row>
    <row r="128" spans="1:8" ht="15.75">
      <c r="A128" s="30">
        <v>41409</v>
      </c>
      <c r="B128" s="31">
        <v>28339041</v>
      </c>
      <c r="C128" s="17" t="s">
        <v>46</v>
      </c>
      <c r="D128" s="19">
        <f t="shared" si="3"/>
        <v>10379464.710000003</v>
      </c>
      <c r="E128" s="18"/>
      <c r="F128" s="49">
        <v>145.21</v>
      </c>
      <c r="G128" s="29">
        <f t="shared" si="2"/>
        <v>10379319.500000002</v>
      </c>
    </row>
    <row r="129" spans="1:8" ht="15.75">
      <c r="A129" s="30">
        <v>41416</v>
      </c>
      <c r="B129" s="31">
        <v>28347782</v>
      </c>
      <c r="C129" s="17" t="s">
        <v>46</v>
      </c>
      <c r="D129" s="19">
        <f t="shared" si="3"/>
        <v>10379319.500000002</v>
      </c>
      <c r="E129" s="18"/>
      <c r="F129" s="49">
        <v>130.80000000000001</v>
      </c>
      <c r="G129" s="29">
        <f t="shared" si="2"/>
        <v>10379188.700000001</v>
      </c>
    </row>
    <row r="130" spans="1:8" ht="15.75">
      <c r="A130" s="30">
        <v>41416</v>
      </c>
      <c r="B130" s="31">
        <v>28371738</v>
      </c>
      <c r="C130" s="17" t="s">
        <v>33</v>
      </c>
      <c r="D130" s="19">
        <f t="shared" si="3"/>
        <v>10379188.700000001</v>
      </c>
      <c r="E130" s="18"/>
      <c r="F130" s="49">
        <v>432414.36</v>
      </c>
      <c r="G130" s="29">
        <f t="shared" si="2"/>
        <v>9946774.3400000017</v>
      </c>
      <c r="H130" s="50"/>
    </row>
    <row r="131" spans="1:8" ht="15.75">
      <c r="A131" s="30">
        <v>41425</v>
      </c>
      <c r="B131" s="31" t="s">
        <v>44</v>
      </c>
      <c r="C131" s="17" t="s">
        <v>47</v>
      </c>
      <c r="D131" s="19">
        <f t="shared" si="3"/>
        <v>9946774.3400000017</v>
      </c>
      <c r="E131" s="18">
        <v>17944.12</v>
      </c>
      <c r="F131" s="49"/>
      <c r="G131" s="29">
        <f t="shared" si="2"/>
        <v>9964718.4600000009</v>
      </c>
      <c r="H131" s="51"/>
    </row>
    <row r="132" spans="1:8" ht="15.75">
      <c r="A132" s="30">
        <v>41432</v>
      </c>
      <c r="B132" s="31">
        <v>28371739</v>
      </c>
      <c r="C132" s="17" t="s">
        <v>31</v>
      </c>
      <c r="D132" s="19">
        <f t="shared" si="3"/>
        <v>9964718.4600000009</v>
      </c>
      <c r="E132" s="18"/>
      <c r="F132" s="49">
        <v>349170</v>
      </c>
      <c r="G132" s="29">
        <f t="shared" si="2"/>
        <v>9615548.4600000009</v>
      </c>
      <c r="H132" s="50"/>
    </row>
    <row r="133" spans="1:8" ht="15.75">
      <c r="A133" s="30">
        <v>41432</v>
      </c>
      <c r="B133" s="31">
        <v>28371740</v>
      </c>
      <c r="C133" s="17" t="s">
        <v>32</v>
      </c>
      <c r="D133" s="19">
        <f t="shared" si="3"/>
        <v>9615548.4600000009</v>
      </c>
      <c r="E133" s="18"/>
      <c r="F133" s="49">
        <v>450618.97</v>
      </c>
      <c r="G133" s="29">
        <f t="shared" si="2"/>
        <v>9164929.4900000002</v>
      </c>
      <c r="H133" s="50"/>
    </row>
    <row r="134" spans="1:8" ht="15.75">
      <c r="A134" s="30">
        <v>41432</v>
      </c>
      <c r="B134" s="31">
        <v>28371741</v>
      </c>
      <c r="C134" s="17" t="s">
        <v>32</v>
      </c>
      <c r="D134" s="19">
        <f t="shared" si="3"/>
        <v>9164929.4900000002</v>
      </c>
      <c r="E134" s="18"/>
      <c r="F134" s="49">
        <v>44437.91</v>
      </c>
      <c r="G134" s="29">
        <f t="shared" si="2"/>
        <v>9120491.5800000001</v>
      </c>
      <c r="H134" s="50"/>
    </row>
    <row r="135" spans="1:8" ht="15.75">
      <c r="A135" s="30">
        <v>41432</v>
      </c>
      <c r="B135" s="31">
        <v>28371742</v>
      </c>
      <c r="C135" s="17" t="s">
        <v>33</v>
      </c>
      <c r="D135" s="19">
        <f t="shared" si="3"/>
        <v>9120491.5800000001</v>
      </c>
      <c r="E135" s="18"/>
      <c r="F135" s="49">
        <v>99575.97</v>
      </c>
      <c r="G135" s="29">
        <f t="shared" si="2"/>
        <v>9020915.6099999994</v>
      </c>
      <c r="H135" s="50"/>
    </row>
    <row r="136" spans="1:8" ht="15.75">
      <c r="A136" s="30">
        <v>41432</v>
      </c>
      <c r="B136" s="31">
        <v>28371743</v>
      </c>
      <c r="C136" s="17" t="s">
        <v>40</v>
      </c>
      <c r="D136" s="19">
        <f t="shared" si="3"/>
        <v>9020915.6099999994</v>
      </c>
      <c r="E136" s="18"/>
      <c r="F136" s="49">
        <v>18290.25</v>
      </c>
      <c r="G136" s="29">
        <f t="shared" si="2"/>
        <v>9002625.3599999994</v>
      </c>
      <c r="H136" s="50"/>
    </row>
    <row r="137" spans="1:8" ht="15.75">
      <c r="A137" s="30">
        <v>41432</v>
      </c>
      <c r="B137" s="31">
        <v>28371744</v>
      </c>
      <c r="C137" s="17" t="s">
        <v>4</v>
      </c>
      <c r="D137" s="19">
        <f t="shared" si="3"/>
        <v>9002625.3599999994</v>
      </c>
      <c r="E137" s="18"/>
      <c r="F137" s="49">
        <v>12905.66</v>
      </c>
      <c r="G137" s="29">
        <f t="shared" si="2"/>
        <v>8989719.6999999993</v>
      </c>
      <c r="H137" s="50"/>
    </row>
    <row r="138" spans="1:8" ht="15.75">
      <c r="A138" s="30">
        <v>41450</v>
      </c>
      <c r="B138" s="31">
        <v>28398736</v>
      </c>
      <c r="C138" s="17" t="s">
        <v>46</v>
      </c>
      <c r="D138" s="19">
        <f t="shared" si="3"/>
        <v>8989719.6999999993</v>
      </c>
      <c r="E138" s="18"/>
      <c r="F138" s="49">
        <v>191.31</v>
      </c>
      <c r="G138" s="29">
        <f t="shared" si="2"/>
        <v>8989528.3899999987</v>
      </c>
    </row>
    <row r="139" spans="1:8" ht="15.75">
      <c r="A139" s="30">
        <v>41450</v>
      </c>
      <c r="B139" s="31">
        <v>28398737</v>
      </c>
      <c r="C139" s="17" t="s">
        <v>39</v>
      </c>
      <c r="D139" s="19">
        <f t="shared" si="3"/>
        <v>8989528.3899999987</v>
      </c>
      <c r="E139" s="18"/>
      <c r="F139" s="49">
        <v>6975.72</v>
      </c>
      <c r="G139" s="29">
        <f t="shared" si="2"/>
        <v>8982552.6699999981</v>
      </c>
    </row>
    <row r="140" spans="1:8" ht="15.75">
      <c r="A140" s="30">
        <v>41450</v>
      </c>
      <c r="B140" s="31">
        <v>28398738</v>
      </c>
      <c r="C140" s="17" t="s">
        <v>50</v>
      </c>
      <c r="D140" s="19">
        <f t="shared" si="3"/>
        <v>8982552.6699999981</v>
      </c>
      <c r="E140" s="18"/>
      <c r="F140" s="49">
        <v>1921.4</v>
      </c>
      <c r="G140" s="29">
        <f t="shared" si="2"/>
        <v>8980631.2699999977</v>
      </c>
    </row>
    <row r="141" spans="1:8" ht="15.75">
      <c r="A141" s="30">
        <v>41450</v>
      </c>
      <c r="B141" s="31">
        <v>28398739</v>
      </c>
      <c r="C141" s="17" t="s">
        <v>50</v>
      </c>
      <c r="D141" s="19">
        <f t="shared" si="3"/>
        <v>8980631.2699999977</v>
      </c>
      <c r="E141" s="18"/>
      <c r="F141" s="49">
        <v>769.5</v>
      </c>
      <c r="G141" s="29">
        <f t="shared" si="2"/>
        <v>8979861.7699999977</v>
      </c>
    </row>
    <row r="142" spans="1:8" ht="15.75">
      <c r="A142" s="30">
        <v>41450</v>
      </c>
      <c r="B142" s="31">
        <v>28398740</v>
      </c>
      <c r="C142" s="17" t="s">
        <v>33</v>
      </c>
      <c r="D142" s="19">
        <f t="shared" si="3"/>
        <v>8979861.7699999977</v>
      </c>
      <c r="E142" s="18"/>
      <c r="F142" s="49">
        <v>282732.73</v>
      </c>
      <c r="G142" s="29">
        <f t="shared" si="2"/>
        <v>8697129.0399999972</v>
      </c>
    </row>
    <row r="143" spans="1:8" ht="15.75">
      <c r="A143" s="30">
        <v>41450</v>
      </c>
      <c r="B143" s="31">
        <v>28398741</v>
      </c>
      <c r="C143" s="17" t="s">
        <v>40</v>
      </c>
      <c r="D143" s="19">
        <f t="shared" si="3"/>
        <v>8697129.0399999972</v>
      </c>
      <c r="E143" s="18"/>
      <c r="F143" s="49">
        <v>39523.5</v>
      </c>
      <c r="G143" s="29">
        <f t="shared" si="2"/>
        <v>8657605.5399999972</v>
      </c>
    </row>
    <row r="144" spans="1:8" ht="15.75">
      <c r="A144" s="30">
        <v>41455</v>
      </c>
      <c r="B144" s="31" t="s">
        <v>44</v>
      </c>
      <c r="C144" s="17" t="s">
        <v>47</v>
      </c>
      <c r="D144" s="19">
        <f t="shared" si="3"/>
        <v>8657605.5399999972</v>
      </c>
      <c r="E144" s="18">
        <f>15812.5+7.63-22689.47-583.18</f>
        <v>-7452.5200000000023</v>
      </c>
      <c r="F144" s="49"/>
      <c r="G144" s="29">
        <f t="shared" si="2"/>
        <v>8650153.0199999977</v>
      </c>
      <c r="H144" s="4"/>
    </row>
    <row r="145" spans="1:8" ht="15.75">
      <c r="A145" s="30">
        <v>41472</v>
      </c>
      <c r="B145" s="31">
        <v>28434275</v>
      </c>
      <c r="C145" s="17" t="s">
        <v>39</v>
      </c>
      <c r="D145" s="19">
        <f t="shared" si="3"/>
        <v>8650153.0199999977</v>
      </c>
      <c r="E145" s="18"/>
      <c r="F145" s="49">
        <v>4818.41</v>
      </c>
      <c r="G145" s="29">
        <f t="shared" si="2"/>
        <v>8645334.6099999975</v>
      </c>
      <c r="H145" s="4"/>
    </row>
    <row r="146" spans="1:8" ht="15.75">
      <c r="A146" s="30">
        <v>41472</v>
      </c>
      <c r="B146" s="31">
        <v>28434276</v>
      </c>
      <c r="C146" s="17" t="s">
        <v>42</v>
      </c>
      <c r="D146" s="19">
        <f t="shared" si="3"/>
        <v>8645334.6099999975</v>
      </c>
      <c r="E146" s="18"/>
      <c r="F146" s="49">
        <v>10</v>
      </c>
      <c r="G146" s="29">
        <f t="shared" si="2"/>
        <v>8645324.6099999975</v>
      </c>
      <c r="H146" s="4"/>
    </row>
    <row r="147" spans="1:8" ht="15.75">
      <c r="A147" s="30">
        <v>41472</v>
      </c>
      <c r="B147" s="31">
        <v>28434277</v>
      </c>
      <c r="C147" s="17" t="s">
        <v>4</v>
      </c>
      <c r="D147" s="19">
        <f t="shared" si="3"/>
        <v>8645324.6099999975</v>
      </c>
      <c r="E147" s="18"/>
      <c r="F147" s="49">
        <v>13302.03</v>
      </c>
      <c r="G147" s="29">
        <f t="shared" si="2"/>
        <v>8632022.5799999982</v>
      </c>
      <c r="H147" s="4"/>
    </row>
    <row r="148" spans="1:8" ht="15.75">
      <c r="A148" s="30">
        <v>41472</v>
      </c>
      <c r="B148" s="31">
        <v>28434278</v>
      </c>
      <c r="C148" s="17" t="s">
        <v>25</v>
      </c>
      <c r="D148" s="19">
        <f t="shared" si="3"/>
        <v>8632022.5799999982</v>
      </c>
      <c r="E148" s="18"/>
      <c r="F148" s="49">
        <v>820</v>
      </c>
      <c r="G148" s="29">
        <f t="shared" si="2"/>
        <v>8631202.5799999982</v>
      </c>
      <c r="H148" s="4"/>
    </row>
    <row r="149" spans="1:8" ht="15.75">
      <c r="A149" s="30">
        <v>41472</v>
      </c>
      <c r="B149" s="31">
        <v>28434279</v>
      </c>
      <c r="C149" s="17" t="s">
        <v>31</v>
      </c>
      <c r="D149" s="19">
        <f t="shared" si="3"/>
        <v>8631202.5799999982</v>
      </c>
      <c r="E149" s="18"/>
      <c r="F149" s="49">
        <v>732961</v>
      </c>
      <c r="G149" s="29">
        <f t="shared" si="2"/>
        <v>7898241.5799999982</v>
      </c>
      <c r="H149" s="4"/>
    </row>
    <row r="150" spans="1:8" ht="15.75">
      <c r="A150" s="30">
        <v>41485</v>
      </c>
      <c r="B150" s="31">
        <v>28453644</v>
      </c>
      <c r="C150" s="17" t="s">
        <v>50</v>
      </c>
      <c r="D150" s="19">
        <f t="shared" si="3"/>
        <v>7898241.5799999982</v>
      </c>
      <c r="E150" s="18"/>
      <c r="F150" s="49">
        <v>461.25</v>
      </c>
      <c r="G150" s="29">
        <f t="shared" si="2"/>
        <v>7897780.3299999982</v>
      </c>
      <c r="H150" s="4"/>
    </row>
    <row r="151" spans="1:8" ht="15.75">
      <c r="A151" s="30">
        <v>41485</v>
      </c>
      <c r="B151" s="31">
        <f t="shared" ref="B151:B156" si="4">SUM(B150+1)</f>
        <v>28453645</v>
      </c>
      <c r="C151" s="17" t="s">
        <v>4</v>
      </c>
      <c r="D151" s="19">
        <f t="shared" si="3"/>
        <v>7897780.3299999982</v>
      </c>
      <c r="E151" s="18"/>
      <c r="F151" s="49">
        <v>12509.29</v>
      </c>
      <c r="G151" s="29">
        <f t="shared" si="2"/>
        <v>7885271.0399999982</v>
      </c>
      <c r="H151" s="4"/>
    </row>
    <row r="152" spans="1:8" ht="15.75">
      <c r="A152" s="30">
        <v>41485</v>
      </c>
      <c r="B152" s="31">
        <f t="shared" si="4"/>
        <v>28453646</v>
      </c>
      <c r="C152" s="17" t="s">
        <v>4</v>
      </c>
      <c r="D152" s="19">
        <f t="shared" si="3"/>
        <v>7885271.0399999982</v>
      </c>
      <c r="E152" s="18"/>
      <c r="F152" s="49">
        <v>319.43</v>
      </c>
      <c r="G152" s="29">
        <f t="shared" si="2"/>
        <v>7884951.6099999985</v>
      </c>
      <c r="H152" s="4"/>
    </row>
    <row r="153" spans="1:8" ht="15.75">
      <c r="A153" s="30">
        <v>41485</v>
      </c>
      <c r="B153" s="31">
        <f t="shared" si="4"/>
        <v>28453647</v>
      </c>
      <c r="C153" s="17" t="s">
        <v>51</v>
      </c>
      <c r="D153" s="19">
        <f t="shared" si="3"/>
        <v>7884951.6099999985</v>
      </c>
      <c r="E153" s="18"/>
      <c r="F153" s="49">
        <v>17939.98</v>
      </c>
      <c r="G153" s="29">
        <f t="shared" si="2"/>
        <v>7867011.629999998</v>
      </c>
      <c r="H153" s="4"/>
    </row>
    <row r="154" spans="1:8" ht="15.75">
      <c r="A154" s="30">
        <v>41485</v>
      </c>
      <c r="B154" s="31">
        <f t="shared" si="4"/>
        <v>28453648</v>
      </c>
      <c r="C154" s="17" t="s">
        <v>52</v>
      </c>
      <c r="D154" s="19">
        <f t="shared" si="3"/>
        <v>7867011.629999998</v>
      </c>
      <c r="E154" s="18"/>
      <c r="F154" s="49">
        <v>15925.98</v>
      </c>
      <c r="G154" s="29">
        <f t="shared" si="2"/>
        <v>7851085.6499999976</v>
      </c>
      <c r="H154" s="4"/>
    </row>
    <row r="155" spans="1:8" ht="15.75">
      <c r="A155" s="30">
        <v>41485</v>
      </c>
      <c r="B155" s="31">
        <f t="shared" si="4"/>
        <v>28453649</v>
      </c>
      <c r="C155" s="17" t="s">
        <v>42</v>
      </c>
      <c r="D155" s="19">
        <f t="shared" si="3"/>
        <v>7851085.6499999976</v>
      </c>
      <c r="E155" s="18"/>
      <c r="F155" s="49">
        <v>40</v>
      </c>
      <c r="G155" s="29">
        <f t="shared" si="2"/>
        <v>7851045.6499999976</v>
      </c>
      <c r="H155" s="4"/>
    </row>
    <row r="156" spans="1:8" ht="15.75">
      <c r="A156" s="30">
        <v>41485</v>
      </c>
      <c r="B156" s="31">
        <f t="shared" si="4"/>
        <v>28453650</v>
      </c>
      <c r="C156" s="17" t="s">
        <v>46</v>
      </c>
      <c r="D156" s="19">
        <f t="shared" si="3"/>
        <v>7851045.6499999976</v>
      </c>
      <c r="E156" s="18"/>
      <c r="F156" s="49">
        <v>150.52000000000001</v>
      </c>
      <c r="G156" s="29">
        <f t="shared" si="2"/>
        <v>7850895.129999998</v>
      </c>
      <c r="H156" s="4"/>
    </row>
    <row r="157" spans="1:8" ht="15.75">
      <c r="A157" s="30">
        <v>41486</v>
      </c>
      <c r="B157" s="31" t="s">
        <v>44</v>
      </c>
      <c r="C157" s="17" t="s">
        <v>47</v>
      </c>
      <c r="D157" s="19">
        <f t="shared" si="3"/>
        <v>7850895.129999998</v>
      </c>
      <c r="E157" s="18">
        <f>21312.5+6.89-20620.6-537.72</f>
        <v>161.07000000000085</v>
      </c>
      <c r="F157" s="49"/>
      <c r="G157" s="29">
        <f t="shared" si="2"/>
        <v>7851056.1999999983</v>
      </c>
      <c r="H157" s="4"/>
    </row>
    <row r="158" spans="1:8" ht="15.75">
      <c r="A158" s="30">
        <v>41500</v>
      </c>
      <c r="B158" s="31">
        <v>28476137</v>
      </c>
      <c r="C158" s="17" t="s">
        <v>32</v>
      </c>
      <c r="D158" s="19">
        <f t="shared" si="3"/>
        <v>7851056.1999999983</v>
      </c>
      <c r="E158" s="18"/>
      <c r="F158" s="49">
        <v>119922.34</v>
      </c>
      <c r="G158" s="29">
        <f t="shared" si="2"/>
        <v>7731133.8599999985</v>
      </c>
      <c r="H158" s="4"/>
    </row>
    <row r="159" spans="1:8" ht="15.75">
      <c r="A159" s="30">
        <v>41500</v>
      </c>
      <c r="B159" s="31">
        <v>28476138</v>
      </c>
      <c r="C159" s="17" t="s">
        <v>40</v>
      </c>
      <c r="D159" s="19">
        <f t="shared" si="3"/>
        <v>7731133.8599999985</v>
      </c>
      <c r="E159" s="18"/>
      <c r="F159" s="49">
        <v>96037.2</v>
      </c>
      <c r="G159" s="29">
        <f t="shared" si="2"/>
        <v>7635096.6599999983</v>
      </c>
      <c r="H159" s="4"/>
    </row>
    <row r="160" spans="1:8" ht="15.75">
      <c r="A160" s="30">
        <v>41500</v>
      </c>
      <c r="B160" s="31">
        <v>28476139</v>
      </c>
      <c r="C160" s="17" t="s">
        <v>41</v>
      </c>
      <c r="D160" s="19">
        <f t="shared" si="3"/>
        <v>7635096.6599999983</v>
      </c>
      <c r="E160" s="18"/>
      <c r="F160" s="49">
        <v>127726.44</v>
      </c>
      <c r="G160" s="29">
        <f t="shared" si="2"/>
        <v>7507370.2199999979</v>
      </c>
      <c r="H160" s="4"/>
    </row>
    <row r="161" spans="1:8" ht="15.75">
      <c r="A161" s="30">
        <v>41500</v>
      </c>
      <c r="B161" s="31">
        <v>28476140</v>
      </c>
      <c r="C161" s="17" t="s">
        <v>33</v>
      </c>
      <c r="D161" s="19">
        <f t="shared" si="3"/>
        <v>7507370.2199999979</v>
      </c>
      <c r="E161" s="18"/>
      <c r="F161" s="49">
        <v>227026.36</v>
      </c>
      <c r="G161" s="29">
        <f t="shared" si="2"/>
        <v>7280343.8599999975</v>
      </c>
      <c r="H161" s="4"/>
    </row>
    <row r="162" spans="1:8" ht="15.75">
      <c r="A162" s="30">
        <v>41500</v>
      </c>
      <c r="B162" s="31">
        <v>28476141</v>
      </c>
      <c r="C162" s="17" t="s">
        <v>32</v>
      </c>
      <c r="D162" s="19">
        <f t="shared" si="3"/>
        <v>7280343.8599999975</v>
      </c>
      <c r="E162" s="18"/>
      <c r="F162" s="49">
        <v>245529.36</v>
      </c>
      <c r="G162" s="29">
        <f t="shared" si="2"/>
        <v>7034814.4999999972</v>
      </c>
      <c r="H162" s="4"/>
    </row>
    <row r="163" spans="1:8" ht="15.75">
      <c r="A163" s="30">
        <v>41500</v>
      </c>
      <c r="B163" s="31">
        <v>28476142</v>
      </c>
      <c r="C163" s="17" t="s">
        <v>31</v>
      </c>
      <c r="D163" s="19">
        <f t="shared" si="3"/>
        <v>7034814.4999999972</v>
      </c>
      <c r="E163" s="18"/>
      <c r="F163" s="49">
        <v>482338</v>
      </c>
      <c r="G163" s="29">
        <f t="shared" si="2"/>
        <v>6552476.4999999972</v>
      </c>
      <c r="H163" s="4"/>
    </row>
    <row r="164" spans="1:8" ht="15.75">
      <c r="A164" s="30">
        <v>41500</v>
      </c>
      <c r="B164" s="31">
        <v>28476143</v>
      </c>
      <c r="C164" s="17" t="s">
        <v>50</v>
      </c>
      <c r="D164" s="19">
        <f t="shared" si="3"/>
        <v>6552476.4999999972</v>
      </c>
      <c r="E164" s="18"/>
      <c r="F164" s="49">
        <v>729</v>
      </c>
      <c r="G164" s="29">
        <f t="shared" si="2"/>
        <v>6551747.4999999972</v>
      </c>
      <c r="H164" s="4"/>
    </row>
    <row r="165" spans="1:8" ht="15.75">
      <c r="A165" s="30">
        <v>41500</v>
      </c>
      <c r="B165" s="31">
        <v>28476144</v>
      </c>
      <c r="C165" s="17" t="s">
        <v>39</v>
      </c>
      <c r="D165" s="19">
        <f t="shared" si="3"/>
        <v>6551747.4999999972</v>
      </c>
      <c r="E165" s="18"/>
      <c r="F165" s="49">
        <v>4994.96</v>
      </c>
      <c r="G165" s="29">
        <f t="shared" si="2"/>
        <v>6546752.5399999972</v>
      </c>
      <c r="H165" s="4"/>
    </row>
    <row r="166" spans="1:8" ht="15.75">
      <c r="A166" s="30">
        <v>41505</v>
      </c>
      <c r="B166" s="31">
        <v>28482302</v>
      </c>
      <c r="C166" s="17" t="s">
        <v>4</v>
      </c>
      <c r="D166" s="19">
        <f t="shared" si="3"/>
        <v>6546752.5399999972</v>
      </c>
      <c r="E166" s="18"/>
      <c r="F166" s="49">
        <v>2147.9</v>
      </c>
      <c r="G166" s="29">
        <f t="shared" si="2"/>
        <v>6544604.6399999969</v>
      </c>
      <c r="H166" s="4"/>
    </row>
    <row r="167" spans="1:8" ht="15.75">
      <c r="A167" s="30">
        <v>41516</v>
      </c>
      <c r="B167" s="31">
        <v>28499344</v>
      </c>
      <c r="C167" s="17" t="s">
        <v>42</v>
      </c>
      <c r="D167" s="19">
        <f t="shared" si="3"/>
        <v>6544604.6399999969</v>
      </c>
      <c r="E167" s="18"/>
      <c r="F167" s="49">
        <v>40</v>
      </c>
      <c r="G167" s="29">
        <f t="shared" si="2"/>
        <v>6544564.6399999969</v>
      </c>
      <c r="H167" s="4"/>
    </row>
    <row r="168" spans="1:8" ht="15.75">
      <c r="A168" s="30">
        <v>41516</v>
      </c>
      <c r="B168" s="31">
        <v>28499345</v>
      </c>
      <c r="C168" s="17" t="s">
        <v>46</v>
      </c>
      <c r="D168" s="19">
        <f t="shared" si="3"/>
        <v>6544564.6399999969</v>
      </c>
      <c r="E168" s="18"/>
      <c r="F168" s="49">
        <v>119.44</v>
      </c>
      <c r="G168" s="29">
        <f t="shared" si="2"/>
        <v>6544445.1999999965</v>
      </c>
      <c r="H168" s="4"/>
    </row>
    <row r="169" spans="1:8" ht="15.75">
      <c r="A169" s="30">
        <v>41516</v>
      </c>
      <c r="B169" s="31">
        <v>28499346</v>
      </c>
      <c r="C169" s="17" t="s">
        <v>35</v>
      </c>
      <c r="D169" s="19">
        <f t="shared" si="3"/>
        <v>6544445.1999999965</v>
      </c>
      <c r="E169" s="18"/>
      <c r="F169" s="49">
        <v>285.89999999999998</v>
      </c>
      <c r="G169" s="29">
        <f t="shared" si="2"/>
        <v>6544159.2999999961</v>
      </c>
      <c r="H169" s="4"/>
    </row>
    <row r="170" spans="1:8" ht="15.75">
      <c r="A170" s="30">
        <v>41517</v>
      </c>
      <c r="B170" s="31" t="s">
        <v>44</v>
      </c>
      <c r="C170" s="17" t="s">
        <v>47</v>
      </c>
      <c r="D170" s="19">
        <f t="shared" si="3"/>
        <v>6544159.2999999961</v>
      </c>
      <c r="E170" s="18">
        <f>26650+4.45-17063.07-497.9</f>
        <v>9093.4800000000014</v>
      </c>
      <c r="F170" s="49"/>
      <c r="G170" s="29">
        <f t="shared" si="2"/>
        <v>6553252.7799999965</v>
      </c>
      <c r="H170" s="4"/>
    </row>
    <row r="171" spans="1:8" ht="15.75">
      <c r="A171" s="30">
        <v>41527</v>
      </c>
      <c r="B171" s="31">
        <v>28516587</v>
      </c>
      <c r="C171" s="17" t="s">
        <v>50</v>
      </c>
      <c r="D171" s="19">
        <f t="shared" si="3"/>
        <v>6553252.7799999965</v>
      </c>
      <c r="E171" s="18"/>
      <c r="F171" s="49">
        <v>1184</v>
      </c>
      <c r="G171" s="29">
        <f t="shared" si="2"/>
        <v>6552068.7799999965</v>
      </c>
      <c r="H171" s="4"/>
    </row>
    <row r="172" spans="1:8" ht="15.75">
      <c r="A172" s="30">
        <v>41527</v>
      </c>
      <c r="B172" s="31">
        <v>28516588</v>
      </c>
      <c r="C172" s="17" t="s">
        <v>53</v>
      </c>
      <c r="D172" s="19">
        <f t="shared" si="3"/>
        <v>6552068.7799999965</v>
      </c>
      <c r="E172" s="18"/>
      <c r="F172" s="49">
        <v>5668.2</v>
      </c>
      <c r="G172" s="29">
        <f t="shared" si="2"/>
        <v>6546400.5799999963</v>
      </c>
      <c r="H172" s="4"/>
    </row>
    <row r="173" spans="1:8" ht="15.75">
      <c r="A173" s="30">
        <v>41527</v>
      </c>
      <c r="B173" s="31">
        <v>28516589</v>
      </c>
      <c r="C173" s="17" t="s">
        <v>4</v>
      </c>
      <c r="D173" s="19">
        <f t="shared" si="3"/>
        <v>6546400.5799999963</v>
      </c>
      <c r="E173" s="18"/>
      <c r="F173" s="49">
        <v>12509.3</v>
      </c>
      <c r="G173" s="29">
        <f t="shared" si="2"/>
        <v>6533891.2799999965</v>
      </c>
      <c r="H173" s="4"/>
    </row>
    <row r="174" spans="1:8" ht="15.75">
      <c r="A174" s="30">
        <v>41527</v>
      </c>
      <c r="B174" s="31">
        <v>28516590</v>
      </c>
      <c r="C174" s="17" t="s">
        <v>4</v>
      </c>
      <c r="D174" s="19">
        <f t="shared" si="3"/>
        <v>6533891.2799999965</v>
      </c>
      <c r="E174" s="18"/>
      <c r="F174" s="49">
        <v>313.38</v>
      </c>
      <c r="G174" s="29">
        <f t="shared" si="2"/>
        <v>6533577.8999999966</v>
      </c>
      <c r="H174" s="4"/>
    </row>
    <row r="175" spans="1:8" ht="15.75">
      <c r="A175" s="30">
        <v>41527</v>
      </c>
      <c r="B175" s="31">
        <v>28516591</v>
      </c>
      <c r="C175" s="17" t="s">
        <v>31</v>
      </c>
      <c r="D175" s="19">
        <f t="shared" si="3"/>
        <v>6533577.8999999966</v>
      </c>
      <c r="E175" s="18"/>
      <c r="F175" s="49">
        <v>951230</v>
      </c>
      <c r="G175" s="29">
        <f t="shared" si="2"/>
        <v>5582347.8999999966</v>
      </c>
      <c r="H175" s="4"/>
    </row>
    <row r="176" spans="1:8" ht="15.75">
      <c r="A176" s="30">
        <v>41542</v>
      </c>
      <c r="B176" s="31">
        <v>28539258</v>
      </c>
      <c r="C176" s="17" t="s">
        <v>39</v>
      </c>
      <c r="D176" s="19">
        <f t="shared" si="3"/>
        <v>5582347.8999999966</v>
      </c>
      <c r="E176" s="18"/>
      <c r="F176" s="49">
        <v>4994.96</v>
      </c>
      <c r="G176" s="29">
        <f t="shared" si="2"/>
        <v>5577352.9399999967</v>
      </c>
      <c r="H176" s="4"/>
    </row>
    <row r="177" spans="1:8" ht="15.75">
      <c r="A177" s="30">
        <v>41542</v>
      </c>
      <c r="B177" s="31">
        <v>28539259</v>
      </c>
      <c r="C177" s="17" t="s">
        <v>54</v>
      </c>
      <c r="D177" s="19">
        <f t="shared" si="3"/>
        <v>5577352.9399999967</v>
      </c>
      <c r="E177" s="18"/>
      <c r="F177" s="49">
        <v>4275</v>
      </c>
      <c r="G177" s="29">
        <f t="shared" si="2"/>
        <v>5573077.9399999967</v>
      </c>
      <c r="H177" s="4"/>
    </row>
    <row r="178" spans="1:8" ht="15.75">
      <c r="A178" s="30">
        <v>41542</v>
      </c>
      <c r="B178" s="31">
        <v>28539260</v>
      </c>
      <c r="C178" s="17" t="s">
        <v>35</v>
      </c>
      <c r="D178" s="19">
        <f t="shared" si="3"/>
        <v>5573077.9399999967</v>
      </c>
      <c r="E178" s="18"/>
      <c r="F178" s="49">
        <v>7831.5</v>
      </c>
      <c r="G178" s="29">
        <f t="shared" si="2"/>
        <v>5565246.4399999967</v>
      </c>
      <c r="H178" s="4"/>
    </row>
    <row r="179" spans="1:8" ht="15.75">
      <c r="A179" s="30">
        <v>41542</v>
      </c>
      <c r="B179" s="31">
        <v>28539261</v>
      </c>
      <c r="C179" s="17" t="s">
        <v>32</v>
      </c>
      <c r="D179" s="19">
        <f t="shared" si="3"/>
        <v>5565246.4399999967</v>
      </c>
      <c r="E179" s="18"/>
      <c r="F179" s="49">
        <v>279255.8</v>
      </c>
      <c r="G179" s="29">
        <f t="shared" si="2"/>
        <v>5285990.6399999969</v>
      </c>
      <c r="H179" s="4"/>
    </row>
    <row r="180" spans="1:8" ht="15.75">
      <c r="A180" s="30">
        <v>41542</v>
      </c>
      <c r="B180" s="31">
        <v>28539262</v>
      </c>
      <c r="C180" s="17" t="s">
        <v>40</v>
      </c>
      <c r="D180" s="19">
        <f t="shared" si="3"/>
        <v>5285990.6399999969</v>
      </c>
      <c r="E180" s="18"/>
      <c r="F180" s="49">
        <v>20464.88</v>
      </c>
      <c r="G180" s="29">
        <f t="shared" si="2"/>
        <v>5265525.759999997</v>
      </c>
      <c r="H180" s="4"/>
    </row>
    <row r="181" spans="1:8" ht="15.75">
      <c r="A181" s="30">
        <v>41544</v>
      </c>
      <c r="B181" s="31">
        <v>28542574</v>
      </c>
      <c r="C181" s="17" t="s">
        <v>55</v>
      </c>
      <c r="D181" s="19">
        <f t="shared" si="3"/>
        <v>5265525.759999997</v>
      </c>
      <c r="E181" s="18"/>
      <c r="F181" s="49">
        <v>2500</v>
      </c>
      <c r="G181" s="29">
        <f t="shared" si="2"/>
        <v>5263025.759999997</v>
      </c>
      <c r="H181" s="4"/>
    </row>
    <row r="182" spans="1:8" ht="15.75">
      <c r="A182" s="30">
        <v>41544</v>
      </c>
      <c r="B182" s="31">
        <v>28542575</v>
      </c>
      <c r="C182" s="17" t="s">
        <v>55</v>
      </c>
      <c r="D182" s="19">
        <f t="shared" si="3"/>
        <v>5263025.759999997</v>
      </c>
      <c r="E182" s="18"/>
      <c r="F182" s="49">
        <v>19088</v>
      </c>
      <c r="G182" s="29">
        <f t="shared" si="2"/>
        <v>5243937.759999997</v>
      </c>
      <c r="H182" s="4"/>
    </row>
    <row r="183" spans="1:8" ht="15.75">
      <c r="A183" s="30">
        <v>41544</v>
      </c>
      <c r="B183" s="31">
        <v>28542576</v>
      </c>
      <c r="C183" s="17" t="s">
        <v>55</v>
      </c>
      <c r="D183" s="19">
        <f t="shared" si="3"/>
        <v>5243937.759999997</v>
      </c>
      <c r="E183" s="18"/>
      <c r="F183" s="49">
        <v>8660</v>
      </c>
      <c r="G183" s="29">
        <f t="shared" si="2"/>
        <v>5235277.759999997</v>
      </c>
      <c r="H183" s="4"/>
    </row>
    <row r="184" spans="1:8" ht="15.75">
      <c r="A184" s="30">
        <v>41544</v>
      </c>
      <c r="B184" s="31">
        <v>28542577</v>
      </c>
      <c r="C184" s="17" t="s">
        <v>4</v>
      </c>
      <c r="D184" s="19">
        <f t="shared" si="3"/>
        <v>5235277.759999997</v>
      </c>
      <c r="E184" s="18"/>
      <c r="F184" s="49">
        <v>12509.29</v>
      </c>
      <c r="G184" s="29">
        <f t="shared" si="2"/>
        <v>5222768.4699999969</v>
      </c>
    </row>
    <row r="185" spans="1:8" ht="15.75">
      <c r="A185" s="30">
        <v>41544</v>
      </c>
      <c r="B185" s="31">
        <v>28542578</v>
      </c>
      <c r="C185" s="17" t="s">
        <v>4</v>
      </c>
      <c r="D185" s="19">
        <f t="shared" si="3"/>
        <v>5222768.4699999969</v>
      </c>
      <c r="E185" s="18"/>
      <c r="F185" s="49">
        <v>822.96</v>
      </c>
      <c r="G185" s="29">
        <f t="shared" si="2"/>
        <v>5221945.509999997</v>
      </c>
    </row>
    <row r="186" spans="1:8" ht="15.75">
      <c r="A186" s="30">
        <v>41544</v>
      </c>
      <c r="B186" s="31">
        <v>28542579</v>
      </c>
      <c r="C186" s="17" t="s">
        <v>46</v>
      </c>
      <c r="D186" s="19">
        <f t="shared" si="3"/>
        <v>5221945.509999997</v>
      </c>
      <c r="E186" s="18"/>
      <c r="F186" s="49">
        <v>173.23</v>
      </c>
      <c r="G186" s="29">
        <f t="shared" si="2"/>
        <v>5221772.2799999965</v>
      </c>
      <c r="H186" s="4"/>
    </row>
    <row r="187" spans="1:8" ht="15.75">
      <c r="A187" s="30">
        <v>41547</v>
      </c>
      <c r="B187" s="31" t="s">
        <v>44</v>
      </c>
      <c r="C187" s="17" t="s">
        <v>47</v>
      </c>
      <c r="D187" s="19">
        <f t="shared" ref="D187:D192" si="5">G186</f>
        <v>5221772.2799999965</v>
      </c>
      <c r="E187" s="18">
        <f>33000+4.88-12464.33-429.62</f>
        <v>20110.929999999997</v>
      </c>
      <c r="F187" s="49"/>
      <c r="G187" s="29">
        <f t="shared" si="2"/>
        <v>5241883.2099999962</v>
      </c>
    </row>
    <row r="188" spans="1:8" ht="15.75">
      <c r="A188" s="30"/>
      <c r="B188" s="31"/>
      <c r="C188" s="17"/>
      <c r="D188" s="19">
        <f t="shared" si="5"/>
        <v>5241883.2099999962</v>
      </c>
      <c r="E188" s="18"/>
      <c r="F188" s="49"/>
      <c r="G188" s="29">
        <f t="shared" si="2"/>
        <v>5241883.2099999962</v>
      </c>
    </row>
    <row r="189" spans="1:8" ht="15.75">
      <c r="A189" s="30"/>
      <c r="B189" s="31"/>
      <c r="C189" s="17"/>
      <c r="D189" s="19">
        <f t="shared" si="5"/>
        <v>5241883.2099999962</v>
      </c>
      <c r="E189" s="18"/>
      <c r="F189" s="49"/>
      <c r="G189" s="29">
        <f t="shared" si="2"/>
        <v>5241883.2099999962</v>
      </c>
    </row>
    <row r="190" spans="1:8" ht="15.75">
      <c r="A190" s="30"/>
      <c r="B190" s="31"/>
      <c r="C190" s="17"/>
      <c r="D190" s="19">
        <f t="shared" si="5"/>
        <v>5241883.2099999962</v>
      </c>
      <c r="E190" s="18"/>
      <c r="F190" s="49"/>
      <c r="G190" s="29">
        <f t="shared" si="2"/>
        <v>5241883.2099999962</v>
      </c>
    </row>
    <row r="191" spans="1:8" s="2" customFormat="1" ht="15.75">
      <c r="A191" s="30"/>
      <c r="B191" s="31"/>
      <c r="C191" s="17"/>
      <c r="D191" s="19">
        <f t="shared" si="5"/>
        <v>5241883.2099999962</v>
      </c>
      <c r="E191" s="18"/>
      <c r="F191" s="49"/>
      <c r="G191" s="29">
        <f t="shared" si="2"/>
        <v>5241883.2099999962</v>
      </c>
    </row>
    <row r="192" spans="1:8" ht="18" customHeight="1">
      <c r="A192" s="32"/>
      <c r="B192" s="31"/>
      <c r="C192" s="33"/>
      <c r="D192" s="19">
        <f t="shared" si="5"/>
        <v>5241883.2099999962</v>
      </c>
      <c r="E192" s="34"/>
      <c r="F192" s="49"/>
      <c r="G192" s="29">
        <f>SUM(D192+E192-F192)</f>
        <v>5241883.2099999962</v>
      </c>
    </row>
    <row r="193" spans="1:7" ht="17.25" thickBot="1">
      <c r="A193" s="35"/>
      <c r="B193" s="52"/>
      <c r="C193" s="36" t="s">
        <v>3</v>
      </c>
      <c r="D193" s="37">
        <f>D192</f>
        <v>5241883.2099999962</v>
      </c>
      <c r="E193" s="37"/>
      <c r="F193" s="37"/>
      <c r="G193" s="38">
        <f>SUM(D193+E193-F193)</f>
        <v>5241883.2099999962</v>
      </c>
    </row>
    <row r="194" spans="1:7" ht="15.75" thickTop="1"/>
  </sheetData>
  <mergeCells count="3">
    <mergeCell ref="A2:G2"/>
    <mergeCell ref="A4:G4"/>
    <mergeCell ref="B7:B17"/>
  </mergeCells>
  <phoneticPr fontId="14" type="noConversion"/>
  <printOptions horizontalCentered="1"/>
  <pageMargins left="0.25" right="0.25" top="0.75" bottom="0.7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Warren County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whitmirejr</dc:creator>
  <cp:lastModifiedBy>whitmirejr</cp:lastModifiedBy>
  <cp:lastPrinted>2013-05-28T19:36:23Z</cp:lastPrinted>
  <dcterms:created xsi:type="dcterms:W3CDTF">2010-12-15T16:50:46Z</dcterms:created>
  <dcterms:modified xsi:type="dcterms:W3CDTF">2013-10-22T17:01:15Z</dcterms:modified>
</cp:coreProperties>
</file>