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600" windowHeight="8250"/>
  </bookViews>
  <sheets>
    <sheet name="ALL" sheetId="1" r:id="rId1"/>
    <sheet name="E" sheetId="2" r:id="rId2"/>
    <sheet name="S" sheetId="3" r:id="rId3"/>
    <sheet name="W" sheetId="4" r:id="rId4"/>
    <sheet name="Y" sheetId="5" r:id="rId5"/>
    <sheet name="Sheet6" sheetId="6" r:id="rId6"/>
  </sheets>
  <calcPr calcId="144525"/>
</workbook>
</file>

<file path=xl/calcChain.xml><?xml version="1.0" encoding="utf-8"?>
<calcChain xmlns="http://schemas.openxmlformats.org/spreadsheetml/2006/main">
  <c r="B221" i="1" l="1"/>
  <c r="B223" i="1" s="1"/>
  <c r="I198" i="1"/>
  <c r="I203" i="1" s="1"/>
  <c r="N213" i="1" l="1"/>
  <c r="I213" i="1"/>
  <c r="G213" i="1"/>
  <c r="E213" i="1"/>
  <c r="C213" i="1"/>
  <c r="E198" i="1"/>
  <c r="G198" i="1"/>
  <c r="G203" i="1" s="1"/>
  <c r="C198" i="1"/>
  <c r="I186" i="1"/>
  <c r="I181" i="1"/>
  <c r="G186" i="1"/>
  <c r="G181" i="1"/>
  <c r="N199" i="1" l="1"/>
  <c r="C203" i="1"/>
  <c r="E181" i="1"/>
  <c r="E186" i="1" s="1"/>
  <c r="C181" i="1"/>
  <c r="C186" i="1" s="1"/>
  <c r="N164" i="1"/>
  <c r="I164" i="1"/>
  <c r="G164" i="1"/>
  <c r="E164" i="1"/>
  <c r="C164" i="1"/>
  <c r="I148" i="1"/>
  <c r="I153" i="1" s="1"/>
  <c r="G148" i="1"/>
  <c r="G153" i="1" s="1"/>
  <c r="E148" i="1"/>
  <c r="E153" i="1" s="1"/>
  <c r="C148" i="1"/>
  <c r="C153" i="1" s="1"/>
  <c r="N137" i="1"/>
  <c r="G137" i="1"/>
  <c r="G112" i="1"/>
  <c r="G117" i="1" s="1"/>
  <c r="C112" i="1"/>
  <c r="G95" i="1"/>
  <c r="G100" i="1" s="1"/>
  <c r="C100" i="1"/>
  <c r="G62" i="1"/>
  <c r="G68" i="1" s="1"/>
  <c r="C50" i="1"/>
  <c r="E50" i="1"/>
  <c r="G50" i="1"/>
  <c r="I50" i="1"/>
  <c r="N35" i="1"/>
  <c r="I35" i="1"/>
  <c r="G35" i="1"/>
  <c r="E35" i="1"/>
  <c r="C35" i="1"/>
  <c r="I24" i="1"/>
  <c r="G24" i="1"/>
  <c r="C24" i="1"/>
  <c r="N24" i="1"/>
  <c r="N112" i="1" l="1"/>
  <c r="N182" i="1"/>
  <c r="N63" i="1"/>
  <c r="N96" i="1"/>
  <c r="N149" i="1"/>
  <c r="C117" i="1"/>
  <c r="F281" i="1"/>
  <c r="F267" i="1"/>
  <c r="F275" i="1"/>
  <c r="F268" i="1" l="1"/>
  <c r="F260" i="1"/>
  <c r="J203" i="1"/>
  <c r="H203" i="1"/>
  <c r="D203" i="1"/>
  <c r="J196" i="1"/>
  <c r="H196" i="1"/>
  <c r="F196" i="1"/>
  <c r="D196" i="1"/>
  <c r="J186" i="1"/>
  <c r="H186" i="1"/>
  <c r="F186" i="1"/>
  <c r="D186" i="1"/>
  <c r="J179" i="1"/>
  <c r="H179" i="1"/>
  <c r="F179" i="1"/>
  <c r="D179" i="1"/>
  <c r="J164" i="1"/>
  <c r="H164" i="1"/>
  <c r="F164" i="1"/>
  <c r="D164" i="1"/>
  <c r="J153" i="1"/>
  <c r="H153" i="1"/>
  <c r="F153" i="1"/>
  <c r="D153" i="1"/>
  <c r="J146" i="1"/>
  <c r="H146" i="1"/>
  <c r="F146" i="1"/>
  <c r="D146" i="1"/>
  <c r="H137" i="1"/>
  <c r="H117" i="1"/>
  <c r="D117" i="1"/>
  <c r="H110" i="1"/>
  <c r="D110" i="1"/>
  <c r="H93" i="1"/>
  <c r="H100" i="1"/>
  <c r="D100" i="1"/>
  <c r="H68" i="1"/>
  <c r="H60" i="1"/>
  <c r="J50" i="1"/>
  <c r="H50" i="1"/>
  <c r="F50" i="1"/>
  <c r="D50" i="1"/>
  <c r="J35" i="1"/>
  <c r="H35" i="1"/>
  <c r="F35" i="1"/>
  <c r="D35" i="1"/>
  <c r="J24" i="1"/>
  <c r="H24" i="1"/>
  <c r="D24" i="1"/>
  <c r="J16" i="1"/>
  <c r="H16" i="1"/>
  <c r="H17" i="1" s="1"/>
  <c r="F16" i="1"/>
  <c r="F17" i="1" s="1"/>
  <c r="D16" i="1"/>
  <c r="P213" i="1" l="1"/>
  <c r="P199" i="1"/>
  <c r="P182" i="1"/>
  <c r="P164" i="1"/>
  <c r="P149" i="1"/>
  <c r="P137" i="1"/>
  <c r="P112" i="1"/>
  <c r="P96" i="1"/>
  <c r="P63" i="1"/>
  <c r="P35" i="1"/>
  <c r="P24" i="1"/>
  <c r="K6" i="1"/>
  <c r="K7" i="1" s="1"/>
  <c r="D17" i="1"/>
  <c r="J17" i="1"/>
  <c r="K17" i="1" l="1"/>
  <c r="K16" i="1"/>
  <c r="N50" i="1" l="1"/>
  <c r="P50" i="1" s="1"/>
  <c r="D213" i="1" l="1"/>
  <c r="F213" i="1"/>
  <c r="H213" i="1"/>
  <c r="K68" i="1" l="1"/>
  <c r="K60" i="1"/>
  <c r="K63" i="1" l="1"/>
  <c r="H69" i="1" s="1"/>
  <c r="O68" i="1"/>
  <c r="K164" i="1"/>
  <c r="K35" i="1" l="1"/>
  <c r="O60" i="1" l="1"/>
  <c r="D154" i="1"/>
  <c r="F187" i="1"/>
  <c r="J204" i="1"/>
  <c r="J213" i="1"/>
  <c r="J295" i="1" l="1"/>
  <c r="H204" i="1"/>
  <c r="H295" i="1"/>
  <c r="D295" i="1"/>
  <c r="F204" i="1"/>
  <c r="F295" i="1"/>
  <c r="D118" i="1"/>
  <c r="H118" i="1"/>
  <c r="D204" i="1"/>
  <c r="H187" i="1"/>
  <c r="K93" i="1"/>
  <c r="H101" i="1"/>
  <c r="D187" i="1"/>
  <c r="J187" i="1"/>
  <c r="F154" i="1"/>
  <c r="J154" i="1"/>
  <c r="K137" i="1"/>
  <c r="H154" i="1"/>
  <c r="K100" i="1"/>
  <c r="K96" i="1" s="1"/>
  <c r="K153" i="1"/>
  <c r="K146" i="1"/>
  <c r="K203" i="1"/>
  <c r="K196" i="1"/>
  <c r="K117" i="1"/>
  <c r="K110" i="1"/>
  <c r="K24" i="1"/>
  <c r="K50" i="1"/>
  <c r="K186" i="1"/>
  <c r="K213" i="1"/>
  <c r="K179" i="1"/>
  <c r="L187" i="1" l="1"/>
  <c r="K204" i="1"/>
  <c r="K187" i="1"/>
  <c r="K154" i="1"/>
  <c r="O100" i="1"/>
  <c r="K182" i="1"/>
  <c r="K112" i="1"/>
  <c r="K199" i="1"/>
  <c r="K149" i="1"/>
  <c r="O117" i="1"/>
  <c r="K297" i="1"/>
  <c r="K295" i="1" l="1"/>
  <c r="L35" i="1" s="1"/>
  <c r="M35" i="1" s="1"/>
  <c r="K223" i="1"/>
  <c r="O93" i="1"/>
  <c r="L137" i="1" l="1"/>
  <c r="M137" i="1" s="1"/>
  <c r="L199" i="1"/>
  <c r="M199" i="1" s="1"/>
  <c r="M193" i="1" s="1"/>
  <c r="M200" i="1" s="1"/>
  <c r="L149" i="1"/>
  <c r="M149" i="1" s="1"/>
  <c r="L213" i="1"/>
  <c r="M213" i="1" s="1"/>
  <c r="O213" i="1" s="1"/>
  <c r="Q213" i="1" s="1"/>
  <c r="Q214" i="1" s="1"/>
  <c r="L63" i="1"/>
  <c r="M63" i="1" s="1"/>
  <c r="L50" i="1"/>
  <c r="M50" i="1" s="1"/>
  <c r="L96" i="1"/>
  <c r="M96" i="1" s="1"/>
  <c r="M90" i="1" s="1"/>
  <c r="M97" i="1" s="1"/>
  <c r="L164" i="1"/>
  <c r="M164" i="1" s="1"/>
  <c r="M161" i="1" s="1"/>
  <c r="L182" i="1"/>
  <c r="M182" i="1" s="1"/>
  <c r="M176" i="1" s="1"/>
  <c r="M183" i="1" s="1"/>
  <c r="L112" i="1"/>
  <c r="M112" i="1" s="1"/>
  <c r="L24" i="1"/>
  <c r="M24" i="1" s="1"/>
  <c r="M32" i="1"/>
  <c r="O35" i="1"/>
  <c r="Q35" i="1" s="1"/>
  <c r="Q36" i="1" s="1"/>
  <c r="M210" i="1"/>
  <c r="M214" i="1" s="1"/>
  <c r="O63" i="1"/>
  <c r="Q63" i="1" s="1"/>
  <c r="Q69" i="1" s="1"/>
  <c r="M57" i="1"/>
  <c r="O164" i="1"/>
  <c r="Q164" i="1" s="1"/>
  <c r="Q165" i="1" s="1"/>
  <c r="O137" i="1"/>
  <c r="Q137" i="1" s="1"/>
  <c r="Q138" i="1" s="1"/>
  <c r="M134" i="1"/>
  <c r="J188" i="1"/>
  <c r="J189" i="1" s="1"/>
  <c r="F188" i="1"/>
  <c r="F189" i="1" s="1"/>
  <c r="D188" i="1"/>
  <c r="H205" i="1"/>
  <c r="H206" i="1" s="1"/>
  <c r="D205" i="1"/>
  <c r="J205" i="1"/>
  <c r="J206" i="1" s="1"/>
  <c r="F205" i="1"/>
  <c r="F206" i="1" s="1"/>
  <c r="D101" i="1"/>
  <c r="D103" i="1" s="1"/>
  <c r="H102" i="1"/>
  <c r="H103" i="1" s="1"/>
  <c r="O182" i="1"/>
  <c r="Q182" i="1" s="1"/>
  <c r="Q187" i="1" s="1"/>
  <c r="O199" i="1"/>
  <c r="Q199" i="1" s="1"/>
  <c r="Q204" i="1" s="1"/>
  <c r="M143" i="1"/>
  <c r="M150" i="1" s="1"/>
  <c r="O96" i="1"/>
  <c r="Q96" i="1" s="1"/>
  <c r="Q101" i="1" s="1"/>
  <c r="O149" i="1"/>
  <c r="Q149" i="1" s="1"/>
  <c r="Q154" i="1" s="1"/>
  <c r="O110" i="1"/>
  <c r="H188" i="1" l="1"/>
  <c r="H189" i="1" s="1"/>
  <c r="L220" i="1"/>
  <c r="M220" i="1"/>
  <c r="M47" i="1"/>
  <c r="O50" i="1"/>
  <c r="Q50" i="1" s="1"/>
  <c r="M295" i="1"/>
  <c r="M218" i="1"/>
  <c r="M21" i="1"/>
  <c r="O24" i="1"/>
  <c r="Q24" i="1" s="1"/>
  <c r="M222" i="1"/>
  <c r="M36" i="1"/>
  <c r="H36" i="1"/>
  <c r="H37" i="1" s="1"/>
  <c r="F36" i="1"/>
  <c r="F37" i="1" s="1"/>
  <c r="D36" i="1"/>
  <c r="D37" i="1" s="1"/>
  <c r="J36" i="1"/>
  <c r="D206" i="1"/>
  <c r="L206" i="1" s="1"/>
  <c r="L205" i="1"/>
  <c r="D189" i="1"/>
  <c r="L189" i="1" s="1"/>
  <c r="L188" i="1"/>
  <c r="O64" i="1"/>
  <c r="J214" i="1"/>
  <c r="F214" i="1"/>
  <c r="H214" i="1"/>
  <c r="D214" i="1"/>
  <c r="M64" i="1"/>
  <c r="H70" i="1"/>
  <c r="H71" i="1" s="1"/>
  <c r="M138" i="1"/>
  <c r="H138" i="1"/>
  <c r="H139" i="1" s="1"/>
  <c r="M165" i="1"/>
  <c r="H165" i="1"/>
  <c r="H166" i="1" s="1"/>
  <c r="J165" i="1"/>
  <c r="J166" i="1" s="1"/>
  <c r="D165" i="1"/>
  <c r="F165" i="1"/>
  <c r="F166" i="1" s="1"/>
  <c r="M297" i="1"/>
  <c r="K102" i="1"/>
  <c r="K103" i="1" s="1"/>
  <c r="K188" i="1"/>
  <c r="K189" i="1" s="1"/>
  <c r="K205" i="1"/>
  <c r="K206" i="1" s="1"/>
  <c r="J155" i="1"/>
  <c r="J156" i="1" s="1"/>
  <c r="F155" i="1"/>
  <c r="F156" i="1" s="1"/>
  <c r="H155" i="1"/>
  <c r="H156" i="1" s="1"/>
  <c r="D155" i="1"/>
  <c r="D156" i="1" s="1"/>
  <c r="O112" i="1"/>
  <c r="Q112" i="1" s="1"/>
  <c r="Q118" i="1" s="1"/>
  <c r="M107" i="1"/>
  <c r="Q51" i="1" l="1"/>
  <c r="O51" i="1"/>
  <c r="H51" i="1"/>
  <c r="H52" i="1" s="1"/>
  <c r="J51" i="1"/>
  <c r="M51" i="1"/>
  <c r="F51" i="1"/>
  <c r="F52" i="1" s="1"/>
  <c r="D51" i="1"/>
  <c r="D52" i="1" s="1"/>
  <c r="Q25" i="1"/>
  <c r="O25" i="1"/>
  <c r="J25" i="1"/>
  <c r="H25" i="1"/>
  <c r="H26" i="1" s="1"/>
  <c r="M25" i="1"/>
  <c r="D25" i="1"/>
  <c r="D26" i="1" s="1"/>
  <c r="J37" i="1"/>
  <c r="K36" i="1"/>
  <c r="K37" i="1" s="1"/>
  <c r="H215" i="1"/>
  <c r="J215" i="1"/>
  <c r="J220" i="1"/>
  <c r="J222" i="1" s="1"/>
  <c r="F215" i="1"/>
  <c r="F220" i="1"/>
  <c r="F222" i="1" s="1"/>
  <c r="D166" i="1"/>
  <c r="L166" i="1" s="1"/>
  <c r="L165" i="1"/>
  <c r="D215" i="1"/>
  <c r="O113" i="1"/>
  <c r="K214" i="1"/>
  <c r="K215" i="1" s="1"/>
  <c r="H119" i="1"/>
  <c r="H120" i="1" s="1"/>
  <c r="D119" i="1"/>
  <c r="D120" i="1" s="1"/>
  <c r="K155" i="1"/>
  <c r="K156" i="1" s="1"/>
  <c r="K70" i="1"/>
  <c r="K71" i="1" s="1"/>
  <c r="K138" i="1"/>
  <c r="K139" i="1" s="1"/>
  <c r="K165" i="1"/>
  <c r="K166" i="1" s="1"/>
  <c r="M113" i="1"/>
  <c r="Q220" i="1" l="1"/>
  <c r="Q224" i="1" s="1"/>
  <c r="J52" i="1"/>
  <c r="K51" i="1"/>
  <c r="K52" i="1" s="1"/>
  <c r="K25" i="1"/>
  <c r="K26" i="1" s="1"/>
  <c r="J26" i="1"/>
  <c r="H220" i="1"/>
  <c r="D220" i="1"/>
  <c r="K119" i="1"/>
  <c r="K220" i="1" l="1"/>
  <c r="H222" i="1"/>
  <c r="D222" i="1"/>
  <c r="K221" i="1"/>
  <c r="K217" i="1"/>
  <c r="K120" i="1"/>
</calcChain>
</file>

<file path=xl/sharedStrings.xml><?xml version="1.0" encoding="utf-8"?>
<sst xmlns="http://schemas.openxmlformats.org/spreadsheetml/2006/main" count="469" uniqueCount="97">
  <si>
    <t>Country</t>
  </si>
  <si>
    <t>Cross</t>
  </si>
  <si>
    <t>Football</t>
  </si>
  <si>
    <t>Boys'</t>
  </si>
  <si>
    <t>Girls'</t>
  </si>
  <si>
    <t>Tennis</t>
  </si>
  <si>
    <t>Golf</t>
  </si>
  <si>
    <t>Volleyball</t>
  </si>
  <si>
    <t>Swimming</t>
  </si>
  <si>
    <t>Basketball</t>
  </si>
  <si>
    <t>Wrestling</t>
  </si>
  <si>
    <t>Softball</t>
  </si>
  <si>
    <t>Baseball</t>
  </si>
  <si>
    <t>Track</t>
  </si>
  <si>
    <t>Cheerleading</t>
  </si>
  <si>
    <t>JV</t>
  </si>
  <si>
    <t>9th</t>
  </si>
  <si>
    <t>V</t>
  </si>
  <si>
    <t>X</t>
  </si>
  <si>
    <t>PROGRAM</t>
  </si>
  <si>
    <t>EISENHOWER</t>
  </si>
  <si>
    <t>SHEFFIELD</t>
  </si>
  <si>
    <t>WARREN</t>
  </si>
  <si>
    <t>YOUNGSVILLE</t>
  </si>
  <si>
    <t>AC</t>
  </si>
  <si>
    <t>FB</t>
  </si>
  <si>
    <t>BB</t>
  </si>
  <si>
    <t>Officials</t>
  </si>
  <si>
    <t>Transportation</t>
  </si>
  <si>
    <t>Athletic Coordinator</t>
  </si>
  <si>
    <t>Cross Country</t>
  </si>
  <si>
    <t>Girls' Volleyball</t>
  </si>
  <si>
    <t>Girls' Tennis</t>
  </si>
  <si>
    <t>Boys' Tennis</t>
  </si>
  <si>
    <t>Girls' Golf</t>
  </si>
  <si>
    <t>Boys' Golf</t>
  </si>
  <si>
    <t>Girls' Basketball</t>
  </si>
  <si>
    <t>Boys' Basketball</t>
  </si>
  <si>
    <t>Girls' Track</t>
  </si>
  <si>
    <t>Boys' Track</t>
  </si>
  <si>
    <t>Salaries *</t>
  </si>
  <si>
    <t>Salaries*</t>
  </si>
  <si>
    <t>Officals</t>
  </si>
  <si>
    <t>Event Costs</t>
  </si>
  <si>
    <t>Rental</t>
  </si>
  <si>
    <t>Girls' Soccer</t>
  </si>
  <si>
    <t>Boys' Soccer</t>
  </si>
  <si>
    <t>TOTAL</t>
  </si>
  <si>
    <t>Schedule Star</t>
  </si>
  <si>
    <t>Insurance</t>
  </si>
  <si>
    <t>Re-conditioning</t>
  </si>
  <si>
    <t>Impact Testing</t>
  </si>
  <si>
    <t>Port-a-Potty</t>
  </si>
  <si>
    <t>2 soccer</t>
  </si>
  <si>
    <t>1 softball</t>
  </si>
  <si>
    <t>1 baseball</t>
  </si>
  <si>
    <t>Game Managers</t>
  </si>
  <si>
    <t>Security</t>
  </si>
  <si>
    <t>2 football</t>
  </si>
  <si>
    <t>PIAA State Fee</t>
  </si>
  <si>
    <t>Weight Calculator</t>
  </si>
  <si>
    <t>Tickets</t>
  </si>
  <si>
    <t>Rental (courts/ymca)</t>
  </si>
  <si>
    <t>Sport Co-0ps - change in classifications - if changes class could be a concern</t>
  </si>
  <si>
    <t>This only covers these areas</t>
  </si>
  <si>
    <t>Increase ticket prices - and include charging for junior high - additional funds to go to schools athletic program</t>
  </si>
  <si>
    <t>Registration fees to stay at building</t>
  </si>
  <si>
    <t>Concerns / Questions:</t>
  </si>
  <si>
    <t xml:space="preserve">  </t>
  </si>
  <si>
    <t>Budgeted</t>
  </si>
  <si>
    <t>Total</t>
  </si>
  <si>
    <t>Participation</t>
  </si>
  <si>
    <t>Short</t>
  </si>
  <si>
    <t>Each</t>
  </si>
  <si>
    <t>Participant</t>
  </si>
  <si>
    <t>Central Office</t>
  </si>
  <si>
    <t>Athletic Coordinators</t>
  </si>
  <si>
    <t>TS</t>
  </si>
  <si>
    <t>School Allotment Total</t>
  </si>
  <si>
    <t>PROPOSED DISBURSEMENT OF DISTRICT'S ATHLETIC FUNDS</t>
  </si>
  <si>
    <t>District Amount</t>
  </si>
  <si>
    <t>Other</t>
  </si>
  <si>
    <t>Abraxas</t>
  </si>
  <si>
    <t>WR</t>
  </si>
  <si>
    <t>TR</t>
  </si>
  <si>
    <t>REG.</t>
  </si>
  <si>
    <t>LEFT</t>
  </si>
  <si>
    <t>REG</t>
  </si>
  <si>
    <t>COAC</t>
  </si>
  <si>
    <t>Abraxas $</t>
  </si>
  <si>
    <t>District's Allotment Per Participant</t>
  </si>
  <si>
    <t>District's Allotment Per Sport</t>
  </si>
  <si>
    <t>Cost Per Participant Per Sport</t>
  </si>
  <si>
    <t>% Funding</t>
  </si>
  <si>
    <t xml:space="preserve">          Amount Short / 90% Participant</t>
  </si>
  <si>
    <t xml:space="preserve">          Amount Avaliable To Distribute X % Funding</t>
  </si>
  <si>
    <r>
      <t xml:space="preserve">          Allotment To Spor</t>
    </r>
    <r>
      <rPr>
        <sz val="11"/>
        <color theme="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/ 90% Participation Number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</si>
</sst>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Up="1"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7" borderId="0" xfId="0" applyNumberFormat="1" applyFill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" fontId="0" fillId="2" borderId="20" xfId="0" applyNumberFormat="1" applyFill="1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1" fontId="0" fillId="5" borderId="20" xfId="0" applyNumberFormat="1" applyFill="1" applyBorder="1" applyAlignment="1">
      <alignment horizontal="center"/>
    </xf>
    <xf numFmtId="1" fontId="0" fillId="4" borderId="20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7" borderId="9" xfId="0" applyNumberFormat="1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" fillId="6" borderId="0" xfId="0" applyNumberFormat="1" applyFont="1" applyFill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19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" fontId="0" fillId="8" borderId="0" xfId="0" applyNumberFormat="1" applyFill="1" applyAlignment="1">
      <alignment horizontal="left"/>
    </xf>
    <xf numFmtId="0" fontId="0" fillId="8" borderId="0" xfId="0" applyFill="1" applyAlignment="1">
      <alignment horizontal="center"/>
    </xf>
    <xf numFmtId="1" fontId="0" fillId="7" borderId="0" xfId="0" applyNumberFormat="1" applyFill="1" applyAlignment="1">
      <alignment horizontal="left"/>
    </xf>
    <xf numFmtId="0" fontId="0" fillId="7" borderId="0" xfId="0" applyFill="1" applyAlignment="1">
      <alignment horizontal="center"/>
    </xf>
    <xf numFmtId="2" fontId="1" fillId="9" borderId="10" xfId="0" applyNumberFormat="1" applyFont="1" applyFill="1" applyBorder="1" applyAlignment="1">
      <alignment horizontal="center"/>
    </xf>
    <xf numFmtId="1" fontId="0" fillId="9" borderId="0" xfId="0" applyNumberFormat="1" applyFill="1" applyAlignment="1">
      <alignment horizontal="left"/>
    </xf>
    <xf numFmtId="0" fontId="0" fillId="9" borderId="0" xfId="0" applyFill="1" applyAlignment="1">
      <alignment horizontal="center"/>
    </xf>
    <xf numFmtId="2" fontId="1" fillId="9" borderId="7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164" fontId="1" fillId="10" borderId="0" xfId="0" applyNumberFormat="1" applyFont="1" applyFill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EFFE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1"/>
  <sheetViews>
    <sheetView tabSelected="1" view="pageLayout" topLeftCell="A222" zoomScaleNormal="100" workbookViewId="0">
      <selection activeCell="A225" sqref="A225:XFD225"/>
    </sheetView>
  </sheetViews>
  <sheetFormatPr defaultRowHeight="15" x14ac:dyDescent="0.25"/>
  <cols>
    <col min="1" max="2" width="18.85546875" style="1" customWidth="1"/>
    <col min="3" max="3" width="5.7109375" style="1" customWidth="1"/>
    <col min="4" max="4" width="13.7109375" style="28" customWidth="1"/>
    <col min="5" max="5" width="5.7109375" style="1" customWidth="1"/>
    <col min="6" max="6" width="13.5703125" style="28" customWidth="1"/>
    <col min="7" max="7" width="5.7109375" style="1" customWidth="1"/>
    <col min="8" max="8" width="13.7109375" style="28" customWidth="1"/>
    <col min="9" max="9" width="5.7109375" style="1" customWidth="1"/>
    <col min="10" max="10" width="13.7109375" style="28" customWidth="1"/>
    <col min="11" max="11" width="13.7109375" style="1" customWidth="1"/>
    <col min="12" max="12" width="15.7109375" style="1" customWidth="1"/>
    <col min="13" max="13" width="12" style="28" customWidth="1"/>
    <col min="14" max="15" width="9.140625" style="1"/>
    <col min="16" max="16" width="12.7109375" style="1" customWidth="1"/>
    <col min="17" max="17" width="13.7109375" style="28" customWidth="1"/>
    <col min="18" max="18" width="13.140625" style="1" customWidth="1"/>
  </cols>
  <sheetData>
    <row r="1" spans="1:15" ht="15.75" thickBot="1" x14ac:dyDescent="0.3"/>
    <row r="2" spans="1:15" x14ac:dyDescent="0.25">
      <c r="A2" s="133" t="s">
        <v>79</v>
      </c>
      <c r="B2" s="7"/>
      <c r="C2" s="7"/>
      <c r="D2" s="31"/>
      <c r="E2" s="7"/>
      <c r="F2" s="31"/>
      <c r="G2" s="7"/>
      <c r="H2" s="31"/>
      <c r="I2" s="7"/>
      <c r="J2" s="31"/>
      <c r="K2" s="134">
        <v>626137</v>
      </c>
    </row>
    <row r="3" spans="1:15" x14ac:dyDescent="0.25">
      <c r="A3" s="12" t="s">
        <v>75</v>
      </c>
      <c r="B3" s="3"/>
      <c r="C3" s="3"/>
      <c r="D3" s="32"/>
      <c r="E3" s="3"/>
      <c r="F3" s="32"/>
      <c r="G3" s="3"/>
      <c r="H3" s="32"/>
      <c r="I3" s="3"/>
      <c r="J3" s="32"/>
      <c r="K3" s="135">
        <v>77175</v>
      </c>
    </row>
    <row r="4" spans="1:15" x14ac:dyDescent="0.25">
      <c r="A4" s="8"/>
      <c r="B4" s="78" t="s">
        <v>76</v>
      </c>
      <c r="C4" s="3"/>
      <c r="D4" s="32"/>
      <c r="E4" s="3"/>
      <c r="F4" s="32"/>
      <c r="G4" s="3"/>
      <c r="H4" s="32"/>
      <c r="I4" s="3"/>
      <c r="J4" s="32"/>
      <c r="K4" s="136">
        <v>34027</v>
      </c>
      <c r="M4" s="121" t="s">
        <v>90</v>
      </c>
      <c r="N4" s="122"/>
      <c r="O4" s="122"/>
    </row>
    <row r="5" spans="1:15" x14ac:dyDescent="0.25">
      <c r="A5" s="8"/>
      <c r="B5" s="3" t="s">
        <v>77</v>
      </c>
      <c r="C5" s="3"/>
      <c r="D5" s="32"/>
      <c r="E5" s="3"/>
      <c r="F5" s="32"/>
      <c r="G5" s="3"/>
      <c r="H5" s="32"/>
      <c r="I5" s="3"/>
      <c r="J5" s="32"/>
      <c r="K5" s="135">
        <v>5643</v>
      </c>
      <c r="M5" s="120" t="s">
        <v>96</v>
      </c>
    </row>
    <row r="6" spans="1:15" x14ac:dyDescent="0.25">
      <c r="A6" s="8"/>
      <c r="B6" s="3" t="s">
        <v>47</v>
      </c>
      <c r="C6" s="3"/>
      <c r="D6" s="32"/>
      <c r="E6" s="3"/>
      <c r="F6" s="32"/>
      <c r="G6" s="3"/>
      <c r="H6" s="32"/>
      <c r="I6" s="3"/>
      <c r="J6" s="32"/>
      <c r="K6" s="137">
        <f>SUM(K3:K5)</f>
        <v>116845</v>
      </c>
      <c r="M6" s="123" t="s">
        <v>91</v>
      </c>
      <c r="N6" s="124"/>
      <c r="O6" s="124"/>
    </row>
    <row r="7" spans="1:15" ht="15.75" thickBot="1" x14ac:dyDescent="0.3">
      <c r="A7" s="138" t="s">
        <v>78</v>
      </c>
      <c r="B7" s="10"/>
      <c r="C7" s="10"/>
      <c r="D7" s="33"/>
      <c r="E7" s="10"/>
      <c r="F7" s="33"/>
      <c r="G7" s="10"/>
      <c r="H7" s="33"/>
      <c r="I7" s="10"/>
      <c r="J7" s="33"/>
      <c r="K7" s="139">
        <f>SUM(K2-K6)</f>
        <v>509292</v>
      </c>
      <c r="M7" s="120" t="s">
        <v>95</v>
      </c>
    </row>
    <row r="8" spans="1:15" x14ac:dyDescent="0.25">
      <c r="M8" s="126" t="s">
        <v>92</v>
      </c>
      <c r="N8" s="127"/>
      <c r="O8" s="127"/>
    </row>
    <row r="9" spans="1:15" x14ac:dyDescent="0.25">
      <c r="A9" s="23" t="s">
        <v>19</v>
      </c>
      <c r="B9" s="23"/>
      <c r="C9" s="23"/>
      <c r="D9" s="79" t="s">
        <v>20</v>
      </c>
      <c r="E9" s="21"/>
      <c r="F9" s="80" t="s">
        <v>21</v>
      </c>
      <c r="G9" s="21"/>
      <c r="H9" s="81" t="s">
        <v>22</v>
      </c>
      <c r="I9" s="21"/>
      <c r="J9" s="82" t="s">
        <v>23</v>
      </c>
      <c r="K9" s="1" t="s">
        <v>47</v>
      </c>
    </row>
    <row r="10" spans="1:15" x14ac:dyDescent="0.25">
      <c r="A10" s="12" t="s">
        <v>29</v>
      </c>
      <c r="B10" s="4" t="s">
        <v>40</v>
      </c>
      <c r="C10" s="3"/>
      <c r="D10" s="32">
        <v>5890</v>
      </c>
      <c r="E10" s="3"/>
      <c r="F10" s="32">
        <v>5890</v>
      </c>
      <c r="G10" s="3"/>
      <c r="H10" s="32">
        <v>11257</v>
      </c>
      <c r="I10" s="3"/>
      <c r="J10" s="42">
        <v>5890</v>
      </c>
      <c r="M10" s="120" t="s">
        <v>94</v>
      </c>
    </row>
    <row r="11" spans="1:15" x14ac:dyDescent="0.25">
      <c r="A11" s="12"/>
      <c r="B11" s="4" t="s">
        <v>48</v>
      </c>
      <c r="C11" s="3"/>
      <c r="D11" s="32">
        <v>300</v>
      </c>
      <c r="E11" s="3"/>
      <c r="F11" s="32">
        <v>300</v>
      </c>
      <c r="G11" s="3"/>
      <c r="H11" s="32">
        <v>400</v>
      </c>
      <c r="I11" s="3"/>
      <c r="J11" s="42">
        <v>300</v>
      </c>
    </row>
    <row r="12" spans="1:15" x14ac:dyDescent="0.25">
      <c r="A12" s="12"/>
      <c r="B12" s="4" t="s">
        <v>59</v>
      </c>
      <c r="C12" s="3"/>
      <c r="D12" s="32">
        <v>0</v>
      </c>
      <c r="E12" s="3"/>
      <c r="F12" s="32">
        <v>600</v>
      </c>
      <c r="G12" s="3"/>
      <c r="H12" s="32">
        <v>0</v>
      </c>
      <c r="I12" s="3"/>
      <c r="J12" s="42">
        <v>0</v>
      </c>
    </row>
    <row r="13" spans="1:15" x14ac:dyDescent="0.25">
      <c r="A13" s="20"/>
      <c r="B13" s="26" t="s">
        <v>61</v>
      </c>
      <c r="C13" s="21"/>
      <c r="D13" s="30">
        <v>150</v>
      </c>
      <c r="E13" s="21"/>
      <c r="F13" s="30">
        <v>150</v>
      </c>
      <c r="G13" s="21"/>
      <c r="H13" s="30">
        <v>250</v>
      </c>
      <c r="I13" s="21"/>
      <c r="J13" s="43">
        <v>150</v>
      </c>
    </row>
    <row r="14" spans="1:15" x14ac:dyDescent="0.25">
      <c r="A14" s="20"/>
      <c r="B14" s="26" t="s">
        <v>51</v>
      </c>
      <c r="C14" s="21"/>
      <c r="D14" s="30">
        <v>500</v>
      </c>
      <c r="E14" s="21"/>
      <c r="F14" s="30">
        <v>500</v>
      </c>
      <c r="G14" s="21"/>
      <c r="H14" s="30">
        <v>1000</v>
      </c>
      <c r="I14" s="21"/>
      <c r="J14" s="43">
        <v>500</v>
      </c>
    </row>
    <row r="15" spans="1:15" x14ac:dyDescent="0.25">
      <c r="A15" s="20"/>
      <c r="B15" s="26" t="s">
        <v>81</v>
      </c>
      <c r="C15" s="21"/>
      <c r="D15" s="30"/>
      <c r="E15" s="21"/>
      <c r="F15" s="30"/>
      <c r="G15" s="21"/>
      <c r="H15" s="30"/>
      <c r="I15" s="21"/>
      <c r="J15" s="43"/>
    </row>
    <row r="16" spans="1:15" ht="15.75" thickBot="1" x14ac:dyDescent="0.3">
      <c r="A16" s="14"/>
      <c r="B16" s="25" t="s">
        <v>47</v>
      </c>
      <c r="C16" s="10"/>
      <c r="D16" s="33">
        <f>SUM(D10:D15)</f>
        <v>6840</v>
      </c>
      <c r="E16" s="10"/>
      <c r="F16" s="33">
        <f>SUM(F10:F15)</f>
        <v>7440</v>
      </c>
      <c r="G16" s="10"/>
      <c r="H16" s="33">
        <f>SUM(H10:H15)</f>
        <v>12907</v>
      </c>
      <c r="I16" s="10"/>
      <c r="J16" s="44">
        <f>SUM(J10:J15)</f>
        <v>6840</v>
      </c>
      <c r="K16" s="117">
        <f>SUM(J16+H16+F16+D16)</f>
        <v>34027</v>
      </c>
    </row>
    <row r="17" spans="1:17" x14ac:dyDescent="0.25">
      <c r="A17" s="13"/>
      <c r="B17" s="22" t="s">
        <v>80</v>
      </c>
      <c r="C17" s="11"/>
      <c r="D17" s="67">
        <f>SUM(D16)</f>
        <v>6840</v>
      </c>
      <c r="E17" s="11"/>
      <c r="F17" s="68">
        <f>SUM(F16)</f>
        <v>7440</v>
      </c>
      <c r="G17" s="11"/>
      <c r="H17" s="72">
        <f>SUM(H16)</f>
        <v>12907</v>
      </c>
      <c r="I17" s="11"/>
      <c r="J17" s="69">
        <f>SUM(J16)</f>
        <v>6840</v>
      </c>
      <c r="K17" s="118">
        <f>SUM(J17+H17+F17+D17)</f>
        <v>34027</v>
      </c>
      <c r="L17" s="1" t="s">
        <v>93</v>
      </c>
      <c r="M17" s="28" t="s">
        <v>69</v>
      </c>
      <c r="N17" s="1" t="s">
        <v>70</v>
      </c>
      <c r="O17" s="1" t="s">
        <v>72</v>
      </c>
      <c r="P17" s="51">
        <v>0.9</v>
      </c>
      <c r="Q17" s="28" t="s">
        <v>73</v>
      </c>
    </row>
    <row r="18" spans="1:17" ht="15.75" thickBot="1" x14ac:dyDescent="0.3">
      <c r="A18" s="13"/>
      <c r="B18" s="22"/>
      <c r="C18" s="11"/>
      <c r="D18" s="29"/>
      <c r="E18" s="11"/>
      <c r="F18" s="29"/>
      <c r="G18" s="11"/>
      <c r="H18" s="29"/>
      <c r="I18" s="11"/>
      <c r="J18" s="29"/>
      <c r="N18" s="1" t="s">
        <v>71</v>
      </c>
      <c r="P18" s="1" t="s">
        <v>71</v>
      </c>
      <c r="Q18" s="28" t="s">
        <v>74</v>
      </c>
    </row>
    <row r="19" spans="1:17" x14ac:dyDescent="0.25">
      <c r="A19" s="5" t="s">
        <v>30</v>
      </c>
      <c r="B19" s="6" t="s">
        <v>41</v>
      </c>
      <c r="C19" s="7"/>
      <c r="D19" s="31">
        <v>3205</v>
      </c>
      <c r="E19" s="7"/>
      <c r="F19" s="34"/>
      <c r="G19" s="7"/>
      <c r="H19" s="31">
        <v>3205</v>
      </c>
      <c r="I19" s="7"/>
      <c r="J19" s="41">
        <v>3205</v>
      </c>
      <c r="K19" s="88"/>
      <c r="L19" s="102"/>
      <c r="M19" s="31"/>
      <c r="N19" s="7"/>
      <c r="O19" s="7"/>
      <c r="P19" s="7"/>
      <c r="Q19" s="103"/>
    </row>
    <row r="20" spans="1:17" x14ac:dyDescent="0.25">
      <c r="A20" s="12"/>
      <c r="B20" s="4" t="s">
        <v>28</v>
      </c>
      <c r="C20" s="3"/>
      <c r="D20" s="32">
        <v>2721</v>
      </c>
      <c r="E20" s="3"/>
      <c r="F20" s="35"/>
      <c r="G20" s="3"/>
      <c r="H20" s="32">
        <v>3377</v>
      </c>
      <c r="I20" s="3"/>
      <c r="J20" s="42">
        <v>3026</v>
      </c>
      <c r="K20" s="8"/>
      <c r="L20" s="3"/>
      <c r="M20" s="32"/>
      <c r="N20" s="3"/>
      <c r="O20" s="3"/>
      <c r="P20" s="3"/>
      <c r="Q20" s="104"/>
    </row>
    <row r="21" spans="1:17" x14ac:dyDescent="0.25">
      <c r="A21" s="12"/>
      <c r="B21" s="4" t="s">
        <v>42</v>
      </c>
      <c r="C21" s="3"/>
      <c r="D21" s="32">
        <v>268</v>
      </c>
      <c r="E21" s="3"/>
      <c r="F21" s="35"/>
      <c r="G21" s="3"/>
      <c r="H21" s="32">
        <v>268</v>
      </c>
      <c r="I21" s="3"/>
      <c r="J21" s="42">
        <v>268</v>
      </c>
      <c r="K21" s="8"/>
      <c r="L21" s="3"/>
      <c r="M21" s="119">
        <f>SUM(M24/P24)</f>
        <v>193.29809013378303</v>
      </c>
      <c r="N21" s="3"/>
      <c r="O21" s="3"/>
      <c r="P21" s="3"/>
      <c r="Q21" s="104"/>
    </row>
    <row r="22" spans="1:17" x14ac:dyDescent="0.25">
      <c r="A22" s="12"/>
      <c r="B22" s="3" t="s">
        <v>43</v>
      </c>
      <c r="C22" s="48">
        <v>16</v>
      </c>
      <c r="D22" s="32">
        <v>0</v>
      </c>
      <c r="E22" s="3"/>
      <c r="F22" s="35"/>
      <c r="G22" s="48">
        <v>36</v>
      </c>
      <c r="H22" s="32">
        <v>0</v>
      </c>
      <c r="I22" s="48">
        <v>32</v>
      </c>
      <c r="J22" s="42">
        <v>0</v>
      </c>
      <c r="K22" s="8"/>
      <c r="L22" s="3"/>
      <c r="M22" s="32" t="s">
        <v>68</v>
      </c>
      <c r="N22" s="3"/>
      <c r="O22" s="3"/>
      <c r="P22" s="3"/>
      <c r="Q22" s="104"/>
    </row>
    <row r="23" spans="1:17" x14ac:dyDescent="0.25">
      <c r="A23" s="20"/>
      <c r="B23" s="26" t="s">
        <v>81</v>
      </c>
      <c r="C23" s="21"/>
      <c r="D23" s="30">
        <v>1800</v>
      </c>
      <c r="E23" s="21"/>
      <c r="F23" s="36"/>
      <c r="G23" s="21"/>
      <c r="H23" s="30">
        <v>1800</v>
      </c>
      <c r="I23" s="21"/>
      <c r="J23" s="43">
        <v>1800</v>
      </c>
      <c r="K23" s="111"/>
      <c r="L23" s="21"/>
      <c r="M23" s="30"/>
      <c r="N23" s="21"/>
      <c r="O23" s="21"/>
      <c r="P23" s="21"/>
      <c r="Q23" s="112"/>
    </row>
    <row r="24" spans="1:17" ht="15.75" thickBot="1" x14ac:dyDescent="0.3">
      <c r="A24" s="14"/>
      <c r="B24" s="10" t="s">
        <v>47</v>
      </c>
      <c r="C24" s="89">
        <f>SUM(C22*0.9)</f>
        <v>14.4</v>
      </c>
      <c r="D24" s="33">
        <f>SUM(D19:D23)</f>
        <v>7994</v>
      </c>
      <c r="E24" s="10"/>
      <c r="F24" s="37"/>
      <c r="G24" s="89">
        <f>SUM(G22*0.9)</f>
        <v>32.4</v>
      </c>
      <c r="H24" s="33">
        <f>SUM(H19:H23)</f>
        <v>8650</v>
      </c>
      <c r="I24" s="89">
        <f>SUM(I22*0.9)</f>
        <v>28.8</v>
      </c>
      <c r="J24" s="44">
        <f>SUM(J19:J23)</f>
        <v>8299</v>
      </c>
      <c r="K24" s="14">
        <f>SUM(J24+H24+D24)</f>
        <v>24943</v>
      </c>
      <c r="L24" s="130">
        <f>SUM(K24/K295)</f>
        <v>2.8693432479037564E-2</v>
      </c>
      <c r="M24" s="90">
        <f>SUM(K7*L24)</f>
        <v>14613.335614113999</v>
      </c>
      <c r="N24" s="89">
        <f>SUM(C22+G22+I22)</f>
        <v>84</v>
      </c>
      <c r="O24" s="91">
        <f>SUM(K24-M24)</f>
        <v>10329.664385886001</v>
      </c>
      <c r="P24" s="89">
        <f>SUM(N24*0.9)</f>
        <v>75.600000000000009</v>
      </c>
      <c r="Q24" s="125">
        <f>SUM(O24/P24)</f>
        <v>136.63577230007937</v>
      </c>
    </row>
    <row r="25" spans="1:17" x14ac:dyDescent="0.25">
      <c r="A25" s="13"/>
      <c r="B25" s="22" t="s">
        <v>80</v>
      </c>
      <c r="C25" s="11"/>
      <c r="D25" s="67">
        <f>SUM(C24*M21)</f>
        <v>2783.4924979264756</v>
      </c>
      <c r="E25" s="11"/>
      <c r="F25" s="29"/>
      <c r="G25" s="11"/>
      <c r="H25" s="74">
        <f>SUM(G24*M21)</f>
        <v>6262.8581203345702</v>
      </c>
      <c r="I25" s="11"/>
      <c r="J25" s="69">
        <f>SUM(I24*M21)</f>
        <v>5566.9849958529512</v>
      </c>
      <c r="K25" s="106">
        <f>SUM(J25+H25+D25)</f>
        <v>14613.335614113998</v>
      </c>
      <c r="M25" s="49">
        <f>SUM(P24*M21)</f>
        <v>14613.335614113999</v>
      </c>
      <c r="O25" s="49">
        <f>SUM(Q24*P24)</f>
        <v>10329.664385886001</v>
      </c>
      <c r="Q25" s="49">
        <f>SUM(P24*Q24)</f>
        <v>10329.664385886001</v>
      </c>
    </row>
    <row r="26" spans="1:17" x14ac:dyDescent="0.25">
      <c r="A26" s="13"/>
      <c r="B26" s="11"/>
      <c r="C26" s="11"/>
      <c r="D26" s="77">
        <f>SUM(D25-D24)</f>
        <v>-5210.5075020735239</v>
      </c>
      <c r="E26" s="73"/>
      <c r="F26" s="73"/>
      <c r="G26" s="73"/>
      <c r="H26" s="77">
        <f>SUM(H25-H24)</f>
        <v>-2387.1418796654298</v>
      </c>
      <c r="I26" s="71"/>
      <c r="J26" s="77">
        <f>SUM(J25-J24)</f>
        <v>-2732.0150041470488</v>
      </c>
      <c r="K26" s="49">
        <f>SUM(K25-K24)</f>
        <v>-10329.664385886002</v>
      </c>
      <c r="O26" s="49"/>
    </row>
    <row r="27" spans="1:17" ht="15.75" thickBot="1" x14ac:dyDescent="0.3">
      <c r="A27" s="13"/>
      <c r="B27" s="11"/>
      <c r="C27" s="11"/>
      <c r="D27" s="29"/>
      <c r="E27" s="11"/>
      <c r="F27" s="29"/>
      <c r="G27" s="11"/>
      <c r="H27" s="29"/>
      <c r="I27" s="11"/>
      <c r="J27" s="29"/>
      <c r="O27" s="49"/>
    </row>
    <row r="28" spans="1:17" x14ac:dyDescent="0.25">
      <c r="A28" s="5" t="s">
        <v>2</v>
      </c>
      <c r="B28" s="6" t="s">
        <v>41</v>
      </c>
      <c r="C28" s="7"/>
      <c r="D28" s="31">
        <v>18958</v>
      </c>
      <c r="E28" s="7"/>
      <c r="F28" s="31">
        <v>19067</v>
      </c>
      <c r="G28" s="7"/>
      <c r="H28" s="31">
        <v>30864</v>
      </c>
      <c r="I28" s="7"/>
      <c r="J28" s="41">
        <v>16223</v>
      </c>
      <c r="K28" s="88"/>
      <c r="L28" s="7"/>
      <c r="M28" s="31"/>
      <c r="N28" s="7"/>
      <c r="O28" s="92"/>
      <c r="P28" s="7"/>
      <c r="Q28" s="103"/>
    </row>
    <row r="29" spans="1:17" x14ac:dyDescent="0.25">
      <c r="A29" s="12"/>
      <c r="B29" s="4" t="s">
        <v>28</v>
      </c>
      <c r="C29" s="3"/>
      <c r="D29" s="32">
        <v>8288</v>
      </c>
      <c r="E29" s="3"/>
      <c r="F29" s="32">
        <v>4547</v>
      </c>
      <c r="G29" s="3"/>
      <c r="H29" s="32">
        <v>9633</v>
      </c>
      <c r="I29" s="3"/>
      <c r="J29" s="42">
        <v>7220</v>
      </c>
      <c r="K29" s="8"/>
      <c r="L29" s="3"/>
      <c r="M29" s="32"/>
      <c r="N29" s="3"/>
      <c r="O29" s="93"/>
      <c r="P29" s="3"/>
      <c r="Q29" s="104"/>
    </row>
    <row r="30" spans="1:17" x14ac:dyDescent="0.25">
      <c r="A30" s="12"/>
      <c r="B30" s="4" t="s">
        <v>42</v>
      </c>
      <c r="C30" s="3"/>
      <c r="D30" s="32">
        <v>3899</v>
      </c>
      <c r="E30" s="3"/>
      <c r="F30" s="32">
        <v>4106</v>
      </c>
      <c r="G30" s="3"/>
      <c r="H30" s="32">
        <v>4495</v>
      </c>
      <c r="I30" s="3"/>
      <c r="J30" s="42">
        <v>3243</v>
      </c>
      <c r="K30" s="8"/>
      <c r="L30" s="3"/>
      <c r="M30" s="32"/>
      <c r="N30" s="3"/>
      <c r="O30" s="93"/>
      <c r="P30" s="3"/>
      <c r="Q30" s="104"/>
    </row>
    <row r="31" spans="1:17" x14ac:dyDescent="0.25">
      <c r="A31" s="12"/>
      <c r="B31" s="3" t="s">
        <v>43</v>
      </c>
      <c r="C31" s="3"/>
      <c r="D31" s="32">
        <v>1117</v>
      </c>
      <c r="E31" s="3"/>
      <c r="F31" s="32">
        <v>1234</v>
      </c>
      <c r="G31" s="3"/>
      <c r="H31" s="32">
        <v>1865</v>
      </c>
      <c r="I31" s="3"/>
      <c r="J31" s="42">
        <v>1126</v>
      </c>
      <c r="K31" s="8"/>
      <c r="L31" s="3"/>
      <c r="M31" s="32"/>
      <c r="N31" s="3"/>
      <c r="O31" s="93"/>
      <c r="P31" s="3"/>
      <c r="Q31" s="104"/>
    </row>
    <row r="32" spans="1:17" x14ac:dyDescent="0.25">
      <c r="A32" s="20"/>
      <c r="B32" s="21" t="s">
        <v>49</v>
      </c>
      <c r="C32" s="21"/>
      <c r="D32" s="30">
        <v>1115</v>
      </c>
      <c r="E32" s="21"/>
      <c r="F32" s="30">
        <v>1268</v>
      </c>
      <c r="G32" s="21"/>
      <c r="H32" s="30">
        <v>1673</v>
      </c>
      <c r="I32" s="21"/>
      <c r="J32" s="43">
        <v>1014</v>
      </c>
      <c r="K32" s="8"/>
      <c r="L32" s="3"/>
      <c r="M32" s="119">
        <f>SUM(M35/P35)</f>
        <v>366.20975850181173</v>
      </c>
      <c r="N32" s="3"/>
      <c r="O32" s="93"/>
      <c r="P32" s="3"/>
      <c r="Q32" s="104"/>
    </row>
    <row r="33" spans="1:17" x14ac:dyDescent="0.25">
      <c r="A33" s="20"/>
      <c r="B33" s="21" t="s">
        <v>50</v>
      </c>
      <c r="C33" s="23">
        <v>79</v>
      </c>
      <c r="D33" s="30">
        <v>2078</v>
      </c>
      <c r="E33" s="23">
        <v>49</v>
      </c>
      <c r="F33" s="30">
        <v>2332</v>
      </c>
      <c r="G33" s="23">
        <v>125</v>
      </c>
      <c r="H33" s="30">
        <v>3797</v>
      </c>
      <c r="I33" s="23">
        <v>45</v>
      </c>
      <c r="J33" s="43">
        <v>2182</v>
      </c>
      <c r="K33" s="8"/>
      <c r="L33" s="3"/>
      <c r="M33" s="32"/>
      <c r="N33" s="3"/>
      <c r="O33" s="93"/>
      <c r="P33" s="3"/>
      <c r="Q33" s="104"/>
    </row>
    <row r="34" spans="1:17" x14ac:dyDescent="0.25">
      <c r="A34" s="20"/>
      <c r="B34" s="26" t="s">
        <v>81</v>
      </c>
      <c r="C34" s="21"/>
      <c r="D34" s="30">
        <v>3900</v>
      </c>
      <c r="E34" s="21"/>
      <c r="F34" s="30">
        <v>3900</v>
      </c>
      <c r="G34" s="21"/>
      <c r="H34" s="30">
        <v>4600</v>
      </c>
      <c r="I34" s="21"/>
      <c r="J34" s="43">
        <v>3900</v>
      </c>
      <c r="K34" s="111"/>
      <c r="L34" s="21"/>
      <c r="M34" s="30"/>
      <c r="N34" s="21"/>
      <c r="O34" s="113"/>
      <c r="P34" s="21"/>
      <c r="Q34" s="112"/>
    </row>
    <row r="35" spans="1:17" ht="15.75" thickBot="1" x14ac:dyDescent="0.3">
      <c r="A35" s="14"/>
      <c r="B35" s="10" t="s">
        <v>47</v>
      </c>
      <c r="C35" s="89">
        <f>SUM(C33*0.9)</f>
        <v>71.100000000000009</v>
      </c>
      <c r="D35" s="33">
        <f>SUM(D28:D34)</f>
        <v>39355</v>
      </c>
      <c r="E35" s="89">
        <f>SUM(E33*0.9)</f>
        <v>44.1</v>
      </c>
      <c r="F35" s="33">
        <f>SUM(F28:F34)</f>
        <v>36454</v>
      </c>
      <c r="G35" s="89">
        <f>SUM(G33*0.9)</f>
        <v>112.5</v>
      </c>
      <c r="H35" s="33">
        <f>SUM(H28:H34)</f>
        <v>56927</v>
      </c>
      <c r="I35" s="89">
        <f>SUM(I33*0.9)</f>
        <v>40.5</v>
      </c>
      <c r="J35" s="44">
        <f>SUM(J28:J34)</f>
        <v>34908</v>
      </c>
      <c r="K35" s="14">
        <f>SUM(J35+H35+F35+D35)</f>
        <v>167644</v>
      </c>
      <c r="L35" s="130">
        <f>SUM(K35/K295)</f>
        <v>0.19285097199678358</v>
      </c>
      <c r="M35" s="90">
        <f>SUM(K7*L35)</f>
        <v>98217.457230185901</v>
      </c>
      <c r="N35" s="89">
        <f>SUM(C33+E33+G33+I33)</f>
        <v>298</v>
      </c>
      <c r="O35" s="91">
        <f>SUM(K35-M35)</f>
        <v>69426.542769814099</v>
      </c>
      <c r="P35" s="89">
        <f>SUM(N35*0.9)</f>
        <v>268.2</v>
      </c>
      <c r="Q35" s="125">
        <f>SUM(O35/P35)</f>
        <v>258.86108415292358</v>
      </c>
    </row>
    <row r="36" spans="1:17" x14ac:dyDescent="0.25">
      <c r="A36" s="13"/>
      <c r="B36" s="22" t="s">
        <v>80</v>
      </c>
      <c r="C36" s="11"/>
      <c r="D36" s="67">
        <f>SUM(C35*M32)</f>
        <v>26037.513829478816</v>
      </c>
      <c r="E36" s="65"/>
      <c r="F36" s="68">
        <f>SUM(E35*M32)</f>
        <v>16149.850349929899</v>
      </c>
      <c r="G36" s="65"/>
      <c r="H36" s="74">
        <f>SUM(G35*M32)</f>
        <v>41198.597831453822</v>
      </c>
      <c r="I36" s="65"/>
      <c r="J36" s="69">
        <f>SUM(I35*M32)</f>
        <v>14831.495219323375</v>
      </c>
      <c r="K36" s="106">
        <f>SUM(J36+H36+F36+D36)</f>
        <v>98217.457230185915</v>
      </c>
      <c r="M36" s="49">
        <f>SUM(P35*M32)</f>
        <v>98217.457230185901</v>
      </c>
      <c r="O36" s="49"/>
      <c r="Q36" s="49">
        <f>SUM(P35*Q35)</f>
        <v>69426.542769814099</v>
      </c>
    </row>
    <row r="37" spans="1:17" x14ac:dyDescent="0.25">
      <c r="A37" s="50"/>
      <c r="B37" s="11"/>
      <c r="C37" s="11"/>
      <c r="D37" s="77">
        <f>SUM(D36-D35)</f>
        <v>-13317.486170521184</v>
      </c>
      <c r="E37" s="107"/>
      <c r="F37" s="77">
        <f>SUM(F36-F35)</f>
        <v>-20304.149650070103</v>
      </c>
      <c r="G37" s="77"/>
      <c r="H37" s="77">
        <f>SUM(H36-H35)</f>
        <v>-15728.402168546178</v>
      </c>
      <c r="I37" s="77"/>
      <c r="J37" s="77">
        <f>SUM(J36-J35)</f>
        <v>-20076.504780676623</v>
      </c>
      <c r="K37" s="49">
        <f>SUM(K36-K35)</f>
        <v>-69426.542769814085</v>
      </c>
      <c r="M37" s="49"/>
      <c r="O37" s="49"/>
    </row>
    <row r="38" spans="1:17" x14ac:dyDescent="0.25">
      <c r="A38" s="50"/>
      <c r="B38" s="11"/>
      <c r="C38" s="11"/>
      <c r="D38" s="77"/>
      <c r="E38" s="107"/>
      <c r="F38" s="77"/>
      <c r="G38" s="77"/>
      <c r="H38" s="77"/>
      <c r="I38" s="77"/>
      <c r="J38" s="77"/>
      <c r="K38" s="49"/>
      <c r="M38" s="49"/>
      <c r="O38" s="49"/>
    </row>
    <row r="39" spans="1:17" x14ac:dyDescent="0.25">
      <c r="A39" s="50"/>
      <c r="B39" s="11"/>
      <c r="C39" s="11"/>
      <c r="D39" s="77"/>
      <c r="E39" s="107"/>
      <c r="F39" s="77"/>
      <c r="G39" s="77"/>
      <c r="H39" s="77"/>
      <c r="I39" s="77"/>
      <c r="J39" s="77"/>
      <c r="K39" s="49"/>
      <c r="M39" s="49"/>
      <c r="O39" s="49"/>
    </row>
    <row r="40" spans="1:17" x14ac:dyDescent="0.25">
      <c r="A40" s="50"/>
      <c r="B40" s="11"/>
      <c r="C40" s="11"/>
      <c r="D40" s="77"/>
      <c r="E40" s="107"/>
      <c r="F40" s="77"/>
      <c r="G40" s="77"/>
      <c r="H40" s="77"/>
      <c r="I40" s="77"/>
      <c r="J40" s="77"/>
      <c r="K40" s="49"/>
      <c r="M40" s="49"/>
      <c r="O40" s="49"/>
    </row>
    <row r="41" spans="1:17" x14ac:dyDescent="0.25">
      <c r="A41" s="50"/>
      <c r="B41" s="11"/>
      <c r="C41" s="11"/>
      <c r="D41" s="77"/>
      <c r="E41" s="107"/>
      <c r="F41" s="77"/>
      <c r="G41" s="77"/>
      <c r="H41" s="77"/>
      <c r="I41" s="77"/>
      <c r="J41" s="77"/>
      <c r="K41" s="49"/>
      <c r="M41" s="49"/>
      <c r="O41" s="49"/>
    </row>
    <row r="42" spans="1:17" x14ac:dyDescent="0.25">
      <c r="A42" s="50"/>
      <c r="B42" s="11"/>
      <c r="C42" s="11"/>
      <c r="D42" s="77"/>
      <c r="E42" s="107"/>
      <c r="F42" s="77"/>
      <c r="G42" s="77"/>
      <c r="H42" s="77"/>
      <c r="I42" s="77"/>
      <c r="J42" s="77"/>
      <c r="K42" s="49"/>
      <c r="M42" s="49"/>
      <c r="O42" s="49"/>
    </row>
    <row r="43" spans="1:17" x14ac:dyDescent="0.25">
      <c r="A43" s="50"/>
      <c r="B43" s="11"/>
      <c r="C43" s="11"/>
      <c r="D43" s="77"/>
      <c r="E43" s="107"/>
      <c r="F43" s="77"/>
      <c r="G43" s="77"/>
      <c r="H43" s="77"/>
      <c r="I43" s="77"/>
      <c r="J43" s="77"/>
      <c r="K43" s="49"/>
      <c r="M43" s="49"/>
      <c r="O43" s="49"/>
    </row>
    <row r="44" spans="1:17" ht="15.75" thickBot="1" x14ac:dyDescent="0.3">
      <c r="A44" s="13"/>
      <c r="B44" s="11"/>
      <c r="C44" s="11"/>
      <c r="D44" s="29"/>
      <c r="E44" s="11"/>
      <c r="F44" s="29"/>
      <c r="G44" s="11"/>
      <c r="H44" s="29"/>
      <c r="I44" s="11"/>
      <c r="J44" s="29"/>
      <c r="M44" s="49"/>
      <c r="O44" s="49"/>
    </row>
    <row r="45" spans="1:17" ht="15" customHeight="1" x14ac:dyDescent="0.25">
      <c r="A45" s="5" t="s">
        <v>31</v>
      </c>
      <c r="B45" s="6" t="s">
        <v>41</v>
      </c>
      <c r="C45" s="7"/>
      <c r="D45" s="31">
        <v>5773</v>
      </c>
      <c r="E45" s="7"/>
      <c r="F45" s="31">
        <v>5773</v>
      </c>
      <c r="G45" s="7"/>
      <c r="H45" s="31">
        <v>6648</v>
      </c>
      <c r="I45" s="7"/>
      <c r="J45" s="41">
        <v>6442</v>
      </c>
      <c r="K45" s="88"/>
      <c r="L45" s="7"/>
      <c r="M45" s="92"/>
      <c r="N45" s="7"/>
      <c r="O45" s="92"/>
      <c r="P45" s="7"/>
      <c r="Q45" s="103"/>
    </row>
    <row r="46" spans="1:17" x14ac:dyDescent="0.25">
      <c r="A46" s="8"/>
      <c r="B46" s="4" t="s">
        <v>28</v>
      </c>
      <c r="C46" s="48"/>
      <c r="D46" s="32">
        <v>4391</v>
      </c>
      <c r="E46" s="3"/>
      <c r="F46" s="32">
        <v>2701</v>
      </c>
      <c r="G46" s="3"/>
      <c r="H46" s="32">
        <v>4195</v>
      </c>
      <c r="I46" s="3"/>
      <c r="J46" s="42">
        <v>2494</v>
      </c>
      <c r="K46" s="8"/>
      <c r="L46" s="3"/>
      <c r="M46" s="93"/>
      <c r="N46" s="3"/>
      <c r="O46" s="93"/>
      <c r="P46" s="3"/>
      <c r="Q46" s="104"/>
    </row>
    <row r="47" spans="1:17" x14ac:dyDescent="0.25">
      <c r="A47" s="8"/>
      <c r="B47" s="4" t="s">
        <v>42</v>
      </c>
      <c r="C47" s="3"/>
      <c r="D47" s="32">
        <v>1648</v>
      </c>
      <c r="E47" s="3"/>
      <c r="F47" s="32">
        <v>2354</v>
      </c>
      <c r="G47" s="3"/>
      <c r="H47" s="32">
        <v>1850</v>
      </c>
      <c r="I47" s="3"/>
      <c r="J47" s="42">
        <v>2236</v>
      </c>
      <c r="K47" s="8"/>
      <c r="L47" s="3"/>
      <c r="M47" s="119">
        <f>SUM(M50/P50)</f>
        <v>177.4592208578205</v>
      </c>
      <c r="N47" s="3"/>
      <c r="O47" s="93"/>
      <c r="P47" s="3"/>
      <c r="Q47" s="104"/>
    </row>
    <row r="48" spans="1:17" x14ac:dyDescent="0.25">
      <c r="A48" s="8"/>
      <c r="B48" s="3" t="s">
        <v>43</v>
      </c>
      <c r="C48" s="48">
        <v>50</v>
      </c>
      <c r="D48" s="32">
        <v>352</v>
      </c>
      <c r="E48" s="48">
        <v>36</v>
      </c>
      <c r="F48" s="32">
        <v>664</v>
      </c>
      <c r="G48" s="48">
        <v>65</v>
      </c>
      <c r="H48" s="32">
        <v>988</v>
      </c>
      <c r="I48" s="48">
        <v>46</v>
      </c>
      <c r="J48" s="42">
        <v>795</v>
      </c>
      <c r="K48" s="8"/>
      <c r="L48" s="3"/>
      <c r="M48" s="93"/>
      <c r="N48" s="3"/>
      <c r="O48" s="93"/>
      <c r="P48" s="3"/>
      <c r="Q48" s="104"/>
    </row>
    <row r="49" spans="1:17" x14ac:dyDescent="0.25">
      <c r="A49" s="111"/>
      <c r="B49" s="26" t="s">
        <v>81</v>
      </c>
      <c r="C49" s="21"/>
      <c r="D49" s="30">
        <v>1100</v>
      </c>
      <c r="E49" s="21"/>
      <c r="F49" s="30">
        <v>1100</v>
      </c>
      <c r="G49" s="21"/>
      <c r="H49" s="30">
        <v>1100</v>
      </c>
      <c r="I49" s="21"/>
      <c r="J49" s="43">
        <v>1100</v>
      </c>
      <c r="K49" s="111"/>
      <c r="L49" s="21"/>
      <c r="M49" s="113"/>
      <c r="N49" s="21"/>
      <c r="O49" s="113"/>
      <c r="P49" s="21"/>
      <c r="Q49" s="112"/>
    </row>
    <row r="50" spans="1:17" ht="15.75" thickBot="1" x14ac:dyDescent="0.3">
      <c r="A50" s="9"/>
      <c r="B50" s="10" t="s">
        <v>47</v>
      </c>
      <c r="C50" s="89">
        <f>SUM(C48*0.9)</f>
        <v>45</v>
      </c>
      <c r="D50" s="33">
        <f>SUM(D45:D49)</f>
        <v>13264</v>
      </c>
      <c r="E50" s="89">
        <f>SUM(E48*0.9)</f>
        <v>32.4</v>
      </c>
      <c r="F50" s="33">
        <f>SUM(F45:F49)</f>
        <v>12592</v>
      </c>
      <c r="G50" s="89">
        <f>SUM(G48*0.9)</f>
        <v>58.5</v>
      </c>
      <c r="H50" s="33">
        <f>SUM(H45:H49)</f>
        <v>14781</v>
      </c>
      <c r="I50" s="89">
        <f>SUM(I48*0.9)</f>
        <v>41.4</v>
      </c>
      <c r="J50" s="44">
        <f>SUM(J45:J49)</f>
        <v>13067</v>
      </c>
      <c r="K50" s="14">
        <f>SUM(J50+H50+F50+D50)</f>
        <v>53704</v>
      </c>
      <c r="L50" s="130">
        <f>SUM(K50/K295)</f>
        <v>6.1778939897134795E-2</v>
      </c>
      <c r="M50" s="90">
        <f>SUM(K7*L50)</f>
        <v>31463.519858091575</v>
      </c>
      <c r="N50" s="89">
        <f>SUM(I48+G48+E48+C48)</f>
        <v>197</v>
      </c>
      <c r="O50" s="91">
        <f>SUM(K50-M50)</f>
        <v>22240.480141908425</v>
      </c>
      <c r="P50" s="89">
        <f>SUM(N50*0.9)</f>
        <v>177.3</v>
      </c>
      <c r="Q50" s="125">
        <f>SUM(O50/P50)</f>
        <v>125.43982031533234</v>
      </c>
    </row>
    <row r="51" spans="1:17" x14ac:dyDescent="0.25">
      <c r="A51" s="11"/>
      <c r="B51" s="22" t="s">
        <v>80</v>
      </c>
      <c r="C51" s="11"/>
      <c r="D51" s="67">
        <f>SUM(C50*M47)</f>
        <v>7985.6649386019226</v>
      </c>
      <c r="E51" s="73"/>
      <c r="F51" s="68">
        <f>SUM(E50*M47)</f>
        <v>5749.678755793384</v>
      </c>
      <c r="G51" s="73"/>
      <c r="H51" s="74">
        <f>SUM(G50*M47)</f>
        <v>10381.364420182499</v>
      </c>
      <c r="I51" s="73"/>
      <c r="J51" s="69">
        <f>SUM(I50*M47)</f>
        <v>7346.8117435137683</v>
      </c>
      <c r="K51" s="106">
        <f>SUM(J51+H51+F51+D51)</f>
        <v>31463.519858091578</v>
      </c>
      <c r="M51" s="49">
        <f>SUM(M47*P50)</f>
        <v>31463.519858091575</v>
      </c>
      <c r="O51" s="49">
        <f>SUM(Q50*P50)</f>
        <v>22240.480141908425</v>
      </c>
      <c r="Q51" s="49">
        <f>SUM(P50*Q50)</f>
        <v>22240.480141908425</v>
      </c>
    </row>
    <row r="52" spans="1:17" x14ac:dyDescent="0.25">
      <c r="A52" s="11"/>
      <c r="B52" s="11"/>
      <c r="C52" s="11"/>
      <c r="D52" s="77">
        <f>SUM(D51-D50)</f>
        <v>-5278.3350613980774</v>
      </c>
      <c r="E52" s="107"/>
      <c r="F52" s="77">
        <f>SUM(F51-F50)</f>
        <v>-6842.321244206616</v>
      </c>
      <c r="G52" s="77"/>
      <c r="H52" s="77">
        <f>SUM(H51-H50)</f>
        <v>-4399.6355798175009</v>
      </c>
      <c r="I52" s="77"/>
      <c r="J52" s="77">
        <f>SUM(J51-J50)</f>
        <v>-5720.1882564862317</v>
      </c>
      <c r="K52" s="49">
        <f>SUM(K51-K50)</f>
        <v>-22240.480141908422</v>
      </c>
      <c r="M52" s="49"/>
      <c r="O52" s="49"/>
      <c r="Q52" s="49"/>
    </row>
    <row r="53" spans="1:17" ht="15.75" thickBot="1" x14ac:dyDescent="0.3">
      <c r="A53" s="11"/>
      <c r="B53" s="11"/>
      <c r="C53" s="11"/>
      <c r="D53" s="29"/>
      <c r="E53" s="11"/>
      <c r="F53" s="29"/>
      <c r="G53" s="11"/>
      <c r="H53" s="29"/>
      <c r="I53" s="11"/>
      <c r="J53" s="29"/>
      <c r="O53" s="49"/>
      <c r="Q53" s="49"/>
    </row>
    <row r="54" spans="1:17" x14ac:dyDescent="0.25">
      <c r="A54" s="5" t="s">
        <v>32</v>
      </c>
      <c r="B54" s="6" t="s">
        <v>41</v>
      </c>
      <c r="C54" s="7"/>
      <c r="D54" s="34"/>
      <c r="E54" s="7"/>
      <c r="F54" s="34"/>
      <c r="G54" s="7"/>
      <c r="H54" s="31">
        <v>4899</v>
      </c>
      <c r="I54" s="7"/>
      <c r="J54" s="94"/>
      <c r="K54" s="88"/>
      <c r="L54" s="7"/>
      <c r="M54" s="31"/>
      <c r="N54" s="7"/>
      <c r="O54" s="92"/>
      <c r="P54" s="7"/>
      <c r="Q54" s="103"/>
    </row>
    <row r="55" spans="1:17" x14ac:dyDescent="0.25">
      <c r="A55" s="12"/>
      <c r="B55" s="4" t="s">
        <v>28</v>
      </c>
      <c r="C55" s="3"/>
      <c r="D55" s="35"/>
      <c r="E55" s="3"/>
      <c r="F55" s="35"/>
      <c r="G55" s="3"/>
      <c r="H55" s="32">
        <v>1577</v>
      </c>
      <c r="I55" s="3"/>
      <c r="J55" s="95"/>
      <c r="K55" s="8"/>
      <c r="L55" s="3"/>
      <c r="M55" s="32"/>
      <c r="N55" s="3"/>
      <c r="O55" s="93"/>
      <c r="P55" s="3"/>
      <c r="Q55" s="104"/>
    </row>
    <row r="56" spans="1:17" x14ac:dyDescent="0.25">
      <c r="A56" s="12"/>
      <c r="B56" s="4" t="s">
        <v>42</v>
      </c>
      <c r="C56" s="3"/>
      <c r="D56" s="35"/>
      <c r="E56" s="3"/>
      <c r="F56" s="35"/>
      <c r="G56" s="3"/>
      <c r="H56" s="32">
        <v>0</v>
      </c>
      <c r="I56" s="3"/>
      <c r="J56" s="95"/>
      <c r="K56" s="8"/>
      <c r="L56" s="3"/>
      <c r="M56" s="32"/>
      <c r="N56" s="3"/>
      <c r="O56" s="93"/>
      <c r="P56" s="3"/>
      <c r="Q56" s="104"/>
    </row>
    <row r="57" spans="1:17" x14ac:dyDescent="0.25">
      <c r="A57" s="12"/>
      <c r="B57" s="3" t="s">
        <v>43</v>
      </c>
      <c r="C57" s="3"/>
      <c r="D57" s="35"/>
      <c r="E57" s="3"/>
      <c r="F57" s="35"/>
      <c r="G57" s="3"/>
      <c r="H57" s="32">
        <v>0</v>
      </c>
      <c r="I57" s="3"/>
      <c r="J57" s="95"/>
      <c r="K57" s="8"/>
      <c r="L57" s="3"/>
      <c r="M57" s="119">
        <f>SUM(M63/P63)</f>
        <v>232.66602093118581</v>
      </c>
      <c r="N57" s="3"/>
      <c r="O57" s="93"/>
      <c r="P57" s="3"/>
      <c r="Q57" s="104"/>
    </row>
    <row r="58" spans="1:17" x14ac:dyDescent="0.25">
      <c r="A58" s="20"/>
      <c r="B58" s="21" t="s">
        <v>62</v>
      </c>
      <c r="C58" s="21"/>
      <c r="D58" s="36"/>
      <c r="E58" s="21"/>
      <c r="F58" s="36"/>
      <c r="G58" s="23">
        <v>26</v>
      </c>
      <c r="H58" s="30">
        <v>1500</v>
      </c>
      <c r="I58" s="21"/>
      <c r="J58" s="96"/>
      <c r="K58" s="8"/>
      <c r="L58" s="3"/>
      <c r="M58" s="32"/>
      <c r="N58" s="3"/>
      <c r="O58" s="93"/>
      <c r="P58" s="3"/>
      <c r="Q58" s="104"/>
    </row>
    <row r="59" spans="1:17" x14ac:dyDescent="0.25">
      <c r="A59" s="20"/>
      <c r="B59" s="26" t="s">
        <v>81</v>
      </c>
      <c r="C59" s="21"/>
      <c r="D59" s="36"/>
      <c r="E59" s="21"/>
      <c r="F59" s="36"/>
      <c r="G59" s="21"/>
      <c r="H59" s="30">
        <v>750</v>
      </c>
      <c r="I59" s="21"/>
      <c r="J59" s="96"/>
      <c r="K59" s="8"/>
      <c r="L59" s="3"/>
      <c r="M59" s="32"/>
      <c r="N59" s="3"/>
      <c r="O59" s="93"/>
      <c r="P59" s="3"/>
      <c r="Q59" s="104"/>
    </row>
    <row r="60" spans="1:17" ht="15.75" thickBot="1" x14ac:dyDescent="0.3">
      <c r="A60" s="14"/>
      <c r="B60" s="10" t="s">
        <v>47</v>
      </c>
      <c r="C60" s="10"/>
      <c r="D60" s="37"/>
      <c r="E60" s="10"/>
      <c r="F60" s="37"/>
      <c r="G60" s="10"/>
      <c r="H60" s="33">
        <f>SUM(H54:H59)</f>
        <v>8726</v>
      </c>
      <c r="I60" s="10"/>
      <c r="J60" s="97"/>
      <c r="K60" s="8">
        <f>SUM(H60)</f>
        <v>8726</v>
      </c>
      <c r="L60" s="3"/>
      <c r="M60" s="32"/>
      <c r="N60" s="3"/>
      <c r="O60" s="93">
        <f>SUM(K60-M60)</f>
        <v>8726</v>
      </c>
      <c r="P60" s="3"/>
      <c r="Q60" s="104"/>
    </row>
    <row r="61" spans="1:17" ht="15.75" thickBot="1" x14ac:dyDescent="0.3">
      <c r="A61" s="13"/>
      <c r="B61" s="11"/>
      <c r="C61" s="11"/>
      <c r="D61" s="29"/>
      <c r="E61" s="11"/>
      <c r="F61" s="29"/>
      <c r="G61" s="11"/>
      <c r="H61" s="29"/>
      <c r="I61" s="11"/>
      <c r="J61" s="29"/>
      <c r="K61" s="8"/>
      <c r="L61" s="3"/>
      <c r="M61" s="32"/>
      <c r="N61" s="3"/>
      <c r="O61" s="93"/>
      <c r="P61" s="3"/>
      <c r="Q61" s="104"/>
    </row>
    <row r="62" spans="1:17" x14ac:dyDescent="0.25">
      <c r="A62" s="5" t="s">
        <v>33</v>
      </c>
      <c r="B62" s="6" t="s">
        <v>41</v>
      </c>
      <c r="C62" s="7"/>
      <c r="D62" s="34"/>
      <c r="E62" s="7"/>
      <c r="F62" s="34"/>
      <c r="G62" s="24">
        <f>SUM(G58+G66)</f>
        <v>48</v>
      </c>
      <c r="H62" s="31">
        <v>5195</v>
      </c>
      <c r="I62" s="7"/>
      <c r="J62" s="94"/>
      <c r="K62" s="8"/>
      <c r="L62" s="3"/>
      <c r="M62" s="32"/>
      <c r="N62" s="3"/>
      <c r="O62" s="93"/>
      <c r="P62" s="3"/>
      <c r="Q62" s="104"/>
    </row>
    <row r="63" spans="1:17" x14ac:dyDescent="0.25">
      <c r="A63" s="12"/>
      <c r="B63" s="4" t="s">
        <v>28</v>
      </c>
      <c r="C63" s="3"/>
      <c r="D63" s="35"/>
      <c r="E63" s="3"/>
      <c r="F63" s="35"/>
      <c r="G63" s="3"/>
      <c r="H63" s="32">
        <v>985</v>
      </c>
      <c r="I63" s="3"/>
      <c r="J63" s="95"/>
      <c r="K63" s="12">
        <f>SUM(K60+K68)</f>
        <v>17156</v>
      </c>
      <c r="L63" s="129">
        <f>SUM(K63/K295)</f>
        <v>1.9735578222762635E-2</v>
      </c>
      <c r="M63" s="87">
        <f>SUM(K7*L63)</f>
        <v>10051.172104227227</v>
      </c>
      <c r="N63" s="48">
        <f>SUM(G62)</f>
        <v>48</v>
      </c>
      <c r="O63" s="86">
        <f>SUM(K63-M63)</f>
        <v>7104.8278957727725</v>
      </c>
      <c r="P63" s="48">
        <f>SUM(N63*0.9)</f>
        <v>43.2</v>
      </c>
      <c r="Q63" s="128">
        <f>SUM(O63/P63)</f>
        <v>164.46360869844381</v>
      </c>
    </row>
    <row r="64" spans="1:17" x14ac:dyDescent="0.25">
      <c r="A64" s="12"/>
      <c r="B64" s="4" t="s">
        <v>42</v>
      </c>
      <c r="C64" s="3"/>
      <c r="D64" s="35"/>
      <c r="E64" s="3"/>
      <c r="F64" s="35"/>
      <c r="G64" s="3"/>
      <c r="H64" s="32">
        <v>0</v>
      </c>
      <c r="I64" s="3"/>
      <c r="J64" s="95"/>
      <c r="K64" s="8"/>
      <c r="L64" s="3"/>
      <c r="M64" s="93">
        <f>SUM(P63*M57)</f>
        <v>10051.172104227227</v>
      </c>
      <c r="N64" s="3"/>
      <c r="O64" s="93">
        <f>SUM(P63*Q63)</f>
        <v>7104.8278957727725</v>
      </c>
      <c r="P64" s="3"/>
      <c r="Q64" s="104"/>
    </row>
    <row r="65" spans="1:17" x14ac:dyDescent="0.25">
      <c r="A65" s="12"/>
      <c r="B65" s="3" t="s">
        <v>43</v>
      </c>
      <c r="C65" s="3"/>
      <c r="D65" s="35"/>
      <c r="E65" s="3"/>
      <c r="F65" s="35"/>
      <c r="G65" s="3"/>
      <c r="H65" s="32">
        <v>0</v>
      </c>
      <c r="I65" s="3"/>
      <c r="J65" s="95"/>
      <c r="K65" s="8"/>
      <c r="L65" s="3"/>
      <c r="M65" s="32"/>
      <c r="N65" s="3"/>
      <c r="O65" s="93"/>
      <c r="P65" s="3"/>
      <c r="Q65" s="104"/>
    </row>
    <row r="66" spans="1:17" x14ac:dyDescent="0.25">
      <c r="A66" s="20"/>
      <c r="B66" s="21" t="s">
        <v>62</v>
      </c>
      <c r="C66" s="21"/>
      <c r="D66" s="36"/>
      <c r="E66" s="21"/>
      <c r="F66" s="36"/>
      <c r="G66" s="23">
        <v>22</v>
      </c>
      <c r="H66" s="30">
        <v>1500</v>
      </c>
      <c r="I66" s="21"/>
      <c r="J66" s="96"/>
      <c r="K66" s="8"/>
      <c r="L66" s="3"/>
      <c r="M66" s="32"/>
      <c r="N66" s="3"/>
      <c r="O66" s="93"/>
      <c r="P66" s="3"/>
      <c r="Q66" s="104"/>
    </row>
    <row r="67" spans="1:17" x14ac:dyDescent="0.25">
      <c r="A67" s="20"/>
      <c r="B67" s="26" t="s">
        <v>81</v>
      </c>
      <c r="C67" s="21"/>
      <c r="D67" s="36"/>
      <c r="E67" s="21"/>
      <c r="F67" s="36"/>
      <c r="G67" s="21"/>
      <c r="H67" s="30">
        <v>750</v>
      </c>
      <c r="I67" s="21"/>
      <c r="J67" s="96"/>
      <c r="K67" s="111"/>
      <c r="L67" s="21"/>
      <c r="M67" s="30"/>
      <c r="N67" s="21"/>
      <c r="O67" s="113"/>
      <c r="P67" s="21"/>
      <c r="Q67" s="112"/>
    </row>
    <row r="68" spans="1:17" ht="15.75" thickBot="1" x14ac:dyDescent="0.3">
      <c r="A68" s="14"/>
      <c r="B68" s="10" t="s">
        <v>47</v>
      </c>
      <c r="C68" s="10"/>
      <c r="D68" s="37"/>
      <c r="E68" s="10"/>
      <c r="F68" s="37"/>
      <c r="G68" s="89">
        <f>SUM(G62*0.9)</f>
        <v>43.2</v>
      </c>
      <c r="H68" s="33">
        <f>SUM(H62:H67)</f>
        <v>8430</v>
      </c>
      <c r="I68" s="10"/>
      <c r="J68" s="97"/>
      <c r="K68" s="9">
        <f>SUM(H68)</f>
        <v>8430</v>
      </c>
      <c r="L68" s="10"/>
      <c r="M68" s="33"/>
      <c r="N68" s="10"/>
      <c r="O68" s="98">
        <f>SUM(K68-M68)</f>
        <v>8430</v>
      </c>
      <c r="P68" s="10"/>
      <c r="Q68" s="105"/>
    </row>
    <row r="69" spans="1:17" x14ac:dyDescent="0.25">
      <c r="A69" s="13"/>
      <c r="B69" s="11"/>
      <c r="C69" s="11"/>
      <c r="D69" s="29"/>
      <c r="E69" s="11"/>
      <c r="F69" s="29"/>
      <c r="G69" s="11"/>
      <c r="H69" s="75">
        <f>SUM(K63)</f>
        <v>17156</v>
      </c>
      <c r="I69" s="11"/>
      <c r="J69" s="29"/>
      <c r="K69" s="76"/>
      <c r="O69" s="49"/>
      <c r="Q69" s="49">
        <f>SUM(P63*Q63)</f>
        <v>7104.8278957727725</v>
      </c>
    </row>
    <row r="70" spans="1:17" x14ac:dyDescent="0.25">
      <c r="A70" s="13"/>
      <c r="B70" s="22" t="s">
        <v>80</v>
      </c>
      <c r="C70" s="11"/>
      <c r="D70" s="29"/>
      <c r="E70" s="11"/>
      <c r="F70" s="29"/>
      <c r="G70" s="11"/>
      <c r="H70" s="74">
        <f>SUM(M57*G68)</f>
        <v>10051.172104227227</v>
      </c>
      <c r="I70" s="13"/>
      <c r="J70" s="50"/>
      <c r="K70" s="106">
        <f>SUM(H70)</f>
        <v>10051.172104227227</v>
      </c>
      <c r="O70" s="49"/>
      <c r="Q70" s="49"/>
    </row>
    <row r="71" spans="1:17" x14ac:dyDescent="0.25">
      <c r="A71" s="13"/>
      <c r="B71" s="11"/>
      <c r="C71" s="11"/>
      <c r="D71" s="29"/>
      <c r="E71" s="11"/>
      <c r="F71" s="29"/>
      <c r="G71" s="11"/>
      <c r="H71" s="75">
        <f>SUM(H70-H69)</f>
        <v>-7104.8278957727725</v>
      </c>
      <c r="I71" s="11"/>
      <c r="J71" s="29"/>
      <c r="K71" s="76">
        <f>SUM(K70-K63)</f>
        <v>-7104.8278957727725</v>
      </c>
      <c r="O71" s="49"/>
      <c r="Q71" s="49"/>
    </row>
    <row r="72" spans="1:17" x14ac:dyDescent="0.25">
      <c r="A72" s="13"/>
      <c r="B72" s="11"/>
      <c r="C72" s="11"/>
      <c r="D72" s="29"/>
      <c r="E72" s="11"/>
      <c r="F72" s="29"/>
      <c r="G72" s="11"/>
      <c r="H72" s="75"/>
      <c r="I72" s="11"/>
      <c r="J72" s="29"/>
      <c r="K72" s="76"/>
      <c r="O72" s="49"/>
      <c r="Q72" s="49"/>
    </row>
    <row r="73" spans="1:17" x14ac:dyDescent="0.25">
      <c r="A73" s="13"/>
      <c r="B73" s="11"/>
      <c r="C73" s="11"/>
      <c r="D73" s="29"/>
      <c r="E73" s="11"/>
      <c r="F73" s="29"/>
      <c r="G73" s="11"/>
      <c r="H73" s="75"/>
      <c r="I73" s="11"/>
      <c r="J73" s="29"/>
      <c r="K73" s="76"/>
      <c r="O73" s="49"/>
      <c r="Q73" s="49"/>
    </row>
    <row r="74" spans="1:17" x14ac:dyDescent="0.25">
      <c r="A74" s="13"/>
      <c r="B74" s="11"/>
      <c r="C74" s="11"/>
      <c r="D74" s="29"/>
      <c r="E74" s="11"/>
      <c r="F74" s="29"/>
      <c r="G74" s="11"/>
      <c r="H74" s="75"/>
      <c r="I74" s="11"/>
      <c r="J74" s="29"/>
      <c r="K74" s="76"/>
      <c r="O74" s="49"/>
      <c r="Q74" s="49"/>
    </row>
    <row r="75" spans="1:17" x14ac:dyDescent="0.25">
      <c r="A75" s="13"/>
      <c r="B75" s="11"/>
      <c r="C75" s="11"/>
      <c r="D75" s="29"/>
      <c r="E75" s="11"/>
      <c r="F75" s="29"/>
      <c r="G75" s="11"/>
      <c r="H75" s="75"/>
      <c r="I75" s="11"/>
      <c r="J75" s="29"/>
      <c r="K75" s="76"/>
      <c r="O75" s="49"/>
      <c r="Q75" s="49"/>
    </row>
    <row r="76" spans="1:17" x14ac:dyDescent="0.25">
      <c r="A76" s="13"/>
      <c r="B76" s="11"/>
      <c r="C76" s="11"/>
      <c r="D76" s="29"/>
      <c r="E76" s="11"/>
      <c r="F76" s="29"/>
      <c r="G76" s="11"/>
      <c r="H76" s="75"/>
      <c r="I76" s="11"/>
      <c r="J76" s="29"/>
      <c r="K76" s="76"/>
      <c r="O76" s="49"/>
      <c r="Q76" s="49"/>
    </row>
    <row r="77" spans="1:17" x14ac:dyDescent="0.25">
      <c r="A77" s="13"/>
      <c r="B77" s="11"/>
      <c r="C77" s="11"/>
      <c r="D77" s="29"/>
      <c r="E77" s="11"/>
      <c r="F77" s="29"/>
      <c r="G77" s="11"/>
      <c r="H77" s="75"/>
      <c r="I77" s="11"/>
      <c r="J77" s="29"/>
      <c r="K77" s="76"/>
      <c r="O77" s="49"/>
      <c r="Q77" s="49"/>
    </row>
    <row r="78" spans="1:17" x14ac:dyDescent="0.25">
      <c r="A78" s="13"/>
      <c r="B78" s="11"/>
      <c r="C78" s="11"/>
      <c r="D78" s="29"/>
      <c r="E78" s="11"/>
      <c r="F78" s="29"/>
      <c r="G78" s="11"/>
      <c r="H78" s="75"/>
      <c r="I78" s="11"/>
      <c r="J78" s="29"/>
      <c r="K78" s="76"/>
      <c r="O78" s="49"/>
      <c r="Q78" s="49"/>
    </row>
    <row r="79" spans="1:17" x14ac:dyDescent="0.25">
      <c r="A79" s="13"/>
      <c r="B79" s="11"/>
      <c r="C79" s="11"/>
      <c r="D79" s="29"/>
      <c r="E79" s="11"/>
      <c r="F79" s="29"/>
      <c r="G79" s="11"/>
      <c r="H79" s="75"/>
      <c r="I79" s="11"/>
      <c r="J79" s="29"/>
      <c r="K79" s="76"/>
      <c r="O79" s="49"/>
      <c r="Q79" s="49"/>
    </row>
    <row r="80" spans="1:17" x14ac:dyDescent="0.25">
      <c r="A80" s="13"/>
      <c r="B80" s="11"/>
      <c r="C80" s="11"/>
      <c r="D80" s="29"/>
      <c r="E80" s="11"/>
      <c r="F80" s="29"/>
      <c r="G80" s="11"/>
      <c r="H80" s="75"/>
      <c r="I80" s="11"/>
      <c r="J80" s="29"/>
      <c r="K80" s="76"/>
      <c r="O80" s="49"/>
      <c r="Q80" s="49"/>
    </row>
    <row r="81" spans="1:17" x14ac:dyDescent="0.25">
      <c r="A81" s="13"/>
      <c r="B81" s="11"/>
      <c r="C81" s="11"/>
      <c r="D81" s="29"/>
      <c r="E81" s="11"/>
      <c r="F81" s="29"/>
      <c r="G81" s="11"/>
      <c r="H81" s="75"/>
      <c r="I81" s="11"/>
      <c r="J81" s="29"/>
      <c r="K81" s="76"/>
      <c r="O81" s="49"/>
      <c r="Q81" s="49"/>
    </row>
    <row r="82" spans="1:17" x14ac:dyDescent="0.25">
      <c r="A82" s="13"/>
      <c r="B82" s="11"/>
      <c r="C82" s="11"/>
      <c r="D82" s="29"/>
      <c r="E82" s="11"/>
      <c r="F82" s="29"/>
      <c r="G82" s="11"/>
      <c r="H82" s="75"/>
      <c r="I82" s="11"/>
      <c r="J82" s="29"/>
      <c r="K82" s="76"/>
      <c r="O82" s="49"/>
      <c r="Q82" s="49"/>
    </row>
    <row r="83" spans="1:17" x14ac:dyDescent="0.25">
      <c r="A83" s="13"/>
      <c r="B83" s="11"/>
      <c r="C83" s="11"/>
      <c r="D83" s="29"/>
      <c r="E83" s="11"/>
      <c r="F83" s="29"/>
      <c r="G83" s="11"/>
      <c r="H83" s="75"/>
      <c r="I83" s="11"/>
      <c r="J83" s="29"/>
      <c r="K83" s="76"/>
      <c r="O83" s="49"/>
      <c r="Q83" s="49"/>
    </row>
    <row r="84" spans="1:17" x14ac:dyDescent="0.25">
      <c r="A84" s="13"/>
      <c r="B84" s="11"/>
      <c r="C84" s="11"/>
      <c r="D84" s="29"/>
      <c r="E84" s="11"/>
      <c r="F84" s="29"/>
      <c r="G84" s="11"/>
      <c r="H84" s="75"/>
      <c r="I84" s="11"/>
      <c r="J84" s="29"/>
      <c r="K84" s="76"/>
      <c r="O84" s="49"/>
      <c r="Q84" s="49"/>
    </row>
    <row r="85" spans="1:17" x14ac:dyDescent="0.25">
      <c r="A85" s="13"/>
      <c r="B85" s="11"/>
      <c r="C85" s="11"/>
      <c r="D85" s="29"/>
      <c r="E85" s="11"/>
      <c r="F85" s="29"/>
      <c r="G85" s="11"/>
      <c r="H85" s="75"/>
      <c r="I85" s="11"/>
      <c r="J85" s="29"/>
      <c r="K85" s="76"/>
      <c r="O85" s="49"/>
      <c r="Q85" s="49"/>
    </row>
    <row r="86" spans="1:17" x14ac:dyDescent="0.25">
      <c r="A86" s="13"/>
      <c r="B86" s="11"/>
      <c r="C86" s="11"/>
      <c r="D86" s="29"/>
      <c r="E86" s="11"/>
      <c r="F86" s="29"/>
      <c r="G86" s="11"/>
      <c r="H86" s="75"/>
      <c r="I86" s="11"/>
      <c r="J86" s="29"/>
      <c r="K86" s="76"/>
      <c r="O86" s="49"/>
      <c r="Q86" s="49"/>
    </row>
    <row r="87" spans="1:17" ht="15.75" thickBot="1" x14ac:dyDescent="0.3">
      <c r="A87" s="13"/>
      <c r="B87" s="11"/>
      <c r="C87" s="11"/>
      <c r="D87" s="29"/>
      <c r="E87" s="11"/>
      <c r="F87" s="29"/>
      <c r="G87" s="11"/>
      <c r="H87" s="29"/>
      <c r="I87" s="11"/>
      <c r="J87" s="29"/>
      <c r="O87" s="49"/>
      <c r="Q87" s="49"/>
    </row>
    <row r="88" spans="1:17" x14ac:dyDescent="0.25">
      <c r="A88" s="5" t="s">
        <v>34</v>
      </c>
      <c r="B88" s="6" t="s">
        <v>41</v>
      </c>
      <c r="C88" s="7"/>
      <c r="D88" s="34"/>
      <c r="E88" s="7"/>
      <c r="F88" s="34"/>
      <c r="G88" s="7"/>
      <c r="H88" s="31">
        <v>3205</v>
      </c>
      <c r="I88" s="7"/>
      <c r="J88" s="94"/>
      <c r="K88" s="88"/>
      <c r="L88" s="7"/>
      <c r="M88" s="31"/>
      <c r="N88" s="7"/>
      <c r="O88" s="92"/>
      <c r="P88" s="7"/>
      <c r="Q88" s="103"/>
    </row>
    <row r="89" spans="1:17" x14ac:dyDescent="0.25">
      <c r="A89" s="12"/>
      <c r="B89" s="4" t="s">
        <v>28</v>
      </c>
      <c r="C89" s="3"/>
      <c r="D89" s="35"/>
      <c r="E89" s="3"/>
      <c r="F89" s="35"/>
      <c r="G89" s="3"/>
      <c r="H89" s="32">
        <v>1010</v>
      </c>
      <c r="I89" s="3"/>
      <c r="J89" s="95"/>
      <c r="K89" s="8"/>
      <c r="L89" s="3"/>
      <c r="M89" s="32"/>
      <c r="N89" s="3"/>
      <c r="O89" s="93"/>
      <c r="P89" s="3"/>
      <c r="Q89" s="104"/>
    </row>
    <row r="90" spans="1:17" x14ac:dyDescent="0.25">
      <c r="A90" s="12"/>
      <c r="B90" s="4" t="s">
        <v>42</v>
      </c>
      <c r="C90" s="3"/>
      <c r="D90" s="35"/>
      <c r="E90" s="3"/>
      <c r="F90" s="35"/>
      <c r="G90" s="3"/>
      <c r="H90" s="32">
        <v>0</v>
      </c>
      <c r="I90" s="3"/>
      <c r="J90" s="95"/>
      <c r="K90" s="8"/>
      <c r="L90" s="3"/>
      <c r="M90" s="119">
        <f>SUM(M96/P96)</f>
        <v>244.7297522386819</v>
      </c>
      <c r="N90" s="3"/>
      <c r="O90" s="93"/>
      <c r="P90" s="3"/>
      <c r="Q90" s="104"/>
    </row>
    <row r="91" spans="1:17" x14ac:dyDescent="0.25">
      <c r="A91" s="12"/>
      <c r="B91" s="3" t="s">
        <v>43</v>
      </c>
      <c r="C91" s="3"/>
      <c r="D91" s="35"/>
      <c r="E91" s="3"/>
      <c r="F91" s="35"/>
      <c r="G91" s="48">
        <v>10</v>
      </c>
      <c r="H91" s="32">
        <v>0</v>
      </c>
      <c r="I91" s="3"/>
      <c r="J91" s="95"/>
      <c r="K91" s="8"/>
      <c r="L91" s="3"/>
      <c r="M91" s="32"/>
      <c r="N91" s="3"/>
      <c r="O91" s="93"/>
      <c r="P91" s="3"/>
      <c r="Q91" s="104"/>
    </row>
    <row r="92" spans="1:17" x14ac:dyDescent="0.25">
      <c r="A92" s="20"/>
      <c r="B92" s="26" t="s">
        <v>81</v>
      </c>
      <c r="C92" s="21"/>
      <c r="D92" s="36"/>
      <c r="E92" s="21"/>
      <c r="F92" s="36"/>
      <c r="G92" s="21"/>
      <c r="H92" s="30">
        <v>700</v>
      </c>
      <c r="I92" s="21"/>
      <c r="J92" s="96"/>
      <c r="K92" s="8"/>
      <c r="L92" s="3"/>
      <c r="M92" s="32"/>
      <c r="N92" s="3"/>
      <c r="O92" s="93"/>
      <c r="P92" s="3"/>
      <c r="Q92" s="104"/>
    </row>
    <row r="93" spans="1:17" ht="15.75" thickBot="1" x14ac:dyDescent="0.3">
      <c r="A93" s="14"/>
      <c r="B93" s="10" t="s">
        <v>47</v>
      </c>
      <c r="C93" s="10"/>
      <c r="D93" s="37"/>
      <c r="E93" s="10"/>
      <c r="F93" s="37"/>
      <c r="G93" s="89">
        <v>9</v>
      </c>
      <c r="H93" s="33">
        <f>SUM(H88:H92)</f>
        <v>4915</v>
      </c>
      <c r="I93" s="10"/>
      <c r="J93" s="97"/>
      <c r="K93" s="8">
        <f>SUM(H93)</f>
        <v>4915</v>
      </c>
      <c r="L93" s="3"/>
      <c r="M93" s="32"/>
      <c r="N93" s="3"/>
      <c r="O93" s="93">
        <f>SUM(K93-M93)</f>
        <v>4915</v>
      </c>
      <c r="P93" s="3"/>
      <c r="Q93" s="104"/>
    </row>
    <row r="94" spans="1:17" ht="15.75" thickBot="1" x14ac:dyDescent="0.3">
      <c r="A94" s="13"/>
      <c r="B94" s="11"/>
      <c r="C94" s="11"/>
      <c r="D94" s="29"/>
      <c r="E94" s="11"/>
      <c r="F94" s="29"/>
      <c r="G94" s="11"/>
      <c r="H94" s="29"/>
      <c r="I94" s="11"/>
      <c r="J94" s="29"/>
      <c r="K94" s="8"/>
      <c r="L94" s="3"/>
      <c r="M94" s="32"/>
      <c r="N94" s="3"/>
      <c r="O94" s="93"/>
      <c r="P94" s="3"/>
      <c r="Q94" s="104"/>
    </row>
    <row r="95" spans="1:17" x14ac:dyDescent="0.25">
      <c r="A95" s="5" t="s">
        <v>35</v>
      </c>
      <c r="B95" s="6" t="s">
        <v>41</v>
      </c>
      <c r="C95" s="24"/>
      <c r="D95" s="31">
        <v>2954</v>
      </c>
      <c r="E95" s="7"/>
      <c r="F95" s="34"/>
      <c r="G95" s="24">
        <f>SUM(G91+G98)</f>
        <v>27</v>
      </c>
      <c r="H95" s="31">
        <v>3785</v>
      </c>
      <c r="I95" s="7"/>
      <c r="J95" s="94"/>
      <c r="K95" s="8"/>
      <c r="L95" s="3"/>
      <c r="M95" s="32"/>
      <c r="N95" s="3"/>
      <c r="O95" s="93"/>
      <c r="P95" s="3"/>
      <c r="Q95" s="104"/>
    </row>
    <row r="96" spans="1:17" x14ac:dyDescent="0.25">
      <c r="A96" s="8"/>
      <c r="B96" s="4" t="s">
        <v>28</v>
      </c>
      <c r="C96" s="3"/>
      <c r="D96" s="32">
        <v>702</v>
      </c>
      <c r="E96" s="3"/>
      <c r="F96" s="35"/>
      <c r="G96" s="3"/>
      <c r="H96" s="32">
        <v>906</v>
      </c>
      <c r="I96" s="3"/>
      <c r="J96" s="95"/>
      <c r="K96" s="12">
        <f>SUM(K93+K100)</f>
        <v>14662</v>
      </c>
      <c r="L96" s="129">
        <f>SUM(K96/K295)</f>
        <v>1.686658008289495E-2</v>
      </c>
      <c r="M96" s="87">
        <f>SUM(K7*L96)</f>
        <v>8590.0143035777346</v>
      </c>
      <c r="N96" s="48">
        <f>SUM(G95+C98)</f>
        <v>39</v>
      </c>
      <c r="O96" s="86">
        <f>SUM(K96-M96)</f>
        <v>6071.9856964222654</v>
      </c>
      <c r="P96" s="48">
        <f>SUM(N96*0.9)</f>
        <v>35.1</v>
      </c>
      <c r="Q96" s="128">
        <f>SUM(O96/P96)</f>
        <v>172.99104548211582</v>
      </c>
    </row>
    <row r="97" spans="1:17" x14ac:dyDescent="0.25">
      <c r="A97" s="8"/>
      <c r="B97" s="4" t="s">
        <v>42</v>
      </c>
      <c r="C97" s="3"/>
      <c r="D97" s="32">
        <v>0</v>
      </c>
      <c r="E97" s="3"/>
      <c r="F97" s="35"/>
      <c r="G97" s="3"/>
      <c r="H97" s="32">
        <v>0</v>
      </c>
      <c r="I97" s="3"/>
      <c r="J97" s="95"/>
      <c r="K97" s="8"/>
      <c r="L97" s="3"/>
      <c r="M97" s="93">
        <f>SUM(P96*M90)</f>
        <v>8590.0143035777346</v>
      </c>
      <c r="N97" s="3"/>
      <c r="O97" s="93"/>
      <c r="P97" s="3"/>
      <c r="Q97" s="104"/>
    </row>
    <row r="98" spans="1:17" x14ac:dyDescent="0.25">
      <c r="A98" s="8"/>
      <c r="B98" s="3" t="s">
        <v>43</v>
      </c>
      <c r="C98" s="48">
        <v>12</v>
      </c>
      <c r="D98" s="32">
        <v>0</v>
      </c>
      <c r="E98" s="3"/>
      <c r="F98" s="35"/>
      <c r="G98" s="48">
        <v>17</v>
      </c>
      <c r="H98" s="32">
        <v>0</v>
      </c>
      <c r="I98" s="3"/>
      <c r="J98" s="95"/>
      <c r="K98" s="8"/>
      <c r="L98" s="3"/>
      <c r="M98" s="32"/>
      <c r="N98" s="3"/>
      <c r="O98" s="93"/>
      <c r="P98" s="3"/>
      <c r="Q98" s="104"/>
    </row>
    <row r="99" spans="1:17" x14ac:dyDescent="0.25">
      <c r="A99" s="111"/>
      <c r="B99" s="26" t="s">
        <v>81</v>
      </c>
      <c r="C99" s="21"/>
      <c r="D99" s="30">
        <v>700</v>
      </c>
      <c r="E99" s="21"/>
      <c r="F99" s="36"/>
      <c r="G99" s="21"/>
      <c r="H99" s="30">
        <v>700</v>
      </c>
      <c r="I99" s="21"/>
      <c r="J99" s="96"/>
      <c r="K99" s="111"/>
      <c r="L99" s="21"/>
      <c r="M99" s="30"/>
      <c r="N99" s="21"/>
      <c r="O99" s="113"/>
      <c r="P99" s="21"/>
      <c r="Q99" s="112"/>
    </row>
    <row r="100" spans="1:17" ht="15.75" thickBot="1" x14ac:dyDescent="0.3">
      <c r="A100" s="9"/>
      <c r="B100" s="10" t="s">
        <v>47</v>
      </c>
      <c r="C100" s="89">
        <f>SUM(C98*0.9)</f>
        <v>10.8</v>
      </c>
      <c r="D100" s="33">
        <f>SUM(D95:D99)</f>
        <v>4356</v>
      </c>
      <c r="E100" s="10"/>
      <c r="F100" s="37"/>
      <c r="G100" s="89">
        <f>SUM(G95*0.9)</f>
        <v>24.3</v>
      </c>
      <c r="H100" s="33">
        <f>SUM(H95:H99)</f>
        <v>5391</v>
      </c>
      <c r="I100" s="10"/>
      <c r="J100" s="97"/>
      <c r="K100" s="9">
        <f>SUM(H100+D100)</f>
        <v>9747</v>
      </c>
      <c r="L100" s="10"/>
      <c r="M100" s="33"/>
      <c r="N100" s="10"/>
      <c r="O100" s="98">
        <f>SUM(K100-M100)</f>
        <v>9747</v>
      </c>
      <c r="P100" s="10"/>
      <c r="Q100" s="105"/>
    </row>
    <row r="101" spans="1:17" x14ac:dyDescent="0.25">
      <c r="A101" s="11"/>
      <c r="B101" s="22" t="s">
        <v>80</v>
      </c>
      <c r="C101" s="11"/>
      <c r="D101" s="67">
        <f>SUM(C100*M90)</f>
        <v>2643.0813241777646</v>
      </c>
      <c r="E101" s="65"/>
      <c r="F101" s="65"/>
      <c r="G101" s="65"/>
      <c r="H101" s="65">
        <f>SUM(H93+H100)</f>
        <v>10306</v>
      </c>
      <c r="I101" s="65"/>
      <c r="J101" s="65"/>
      <c r="K101" s="49"/>
      <c r="O101" s="49"/>
      <c r="Q101" s="49">
        <f>SUM(P96*Q96)</f>
        <v>6071.9856964222654</v>
      </c>
    </row>
    <row r="102" spans="1:17" x14ac:dyDescent="0.25">
      <c r="A102" s="11"/>
      <c r="B102" s="11"/>
      <c r="C102" s="11"/>
      <c r="D102" s="77"/>
      <c r="E102" s="65"/>
      <c r="F102" s="65"/>
      <c r="G102" s="65"/>
      <c r="H102" s="74">
        <f>SUM(G100*M90)</f>
        <v>5946.9329793999705</v>
      </c>
      <c r="I102" s="65"/>
      <c r="J102" s="65"/>
      <c r="K102" s="106">
        <f>SUM(H102+D101)</f>
        <v>8590.0143035777346</v>
      </c>
      <c r="O102" s="49"/>
      <c r="Q102" s="49"/>
    </row>
    <row r="103" spans="1:17" x14ac:dyDescent="0.25">
      <c r="A103" s="11"/>
      <c r="B103" s="11"/>
      <c r="C103" s="11"/>
      <c r="D103" s="65">
        <f>SUM(D101-D100)</f>
        <v>-1712.9186758222354</v>
      </c>
      <c r="E103" s="65"/>
      <c r="F103" s="65"/>
      <c r="G103" s="65"/>
      <c r="H103" s="77">
        <f>SUM(H102-H101)</f>
        <v>-4359.0670206000295</v>
      </c>
      <c r="I103" s="65"/>
      <c r="J103" s="65"/>
      <c r="K103" s="49">
        <f>SUM(K102-K96)</f>
        <v>-6071.9856964222654</v>
      </c>
      <c r="O103" s="49"/>
      <c r="Q103" s="49"/>
    </row>
    <row r="104" spans="1:17" ht="15.75" thickBot="1" x14ac:dyDescent="0.3">
      <c r="A104" s="11"/>
      <c r="B104" s="11"/>
      <c r="C104" s="11"/>
      <c r="D104" s="29"/>
      <c r="E104" s="11"/>
      <c r="F104" s="29"/>
      <c r="G104" s="11"/>
      <c r="H104" s="29"/>
      <c r="I104" s="11"/>
      <c r="J104" s="29"/>
      <c r="O104" s="49"/>
      <c r="Q104" s="49"/>
    </row>
    <row r="105" spans="1:17" x14ac:dyDescent="0.25">
      <c r="A105" s="5" t="s">
        <v>45</v>
      </c>
      <c r="B105" s="6" t="s">
        <v>41</v>
      </c>
      <c r="C105" s="7"/>
      <c r="D105" s="31">
        <v>5567</v>
      </c>
      <c r="E105" s="7"/>
      <c r="F105" s="34"/>
      <c r="G105" s="7"/>
      <c r="H105" s="31">
        <v>4899</v>
      </c>
      <c r="I105" s="7"/>
      <c r="J105" s="94"/>
      <c r="K105" s="88"/>
      <c r="L105" s="7"/>
      <c r="M105" s="31"/>
      <c r="N105" s="7"/>
      <c r="O105" s="92"/>
      <c r="P105" s="7"/>
      <c r="Q105" s="103"/>
    </row>
    <row r="106" spans="1:17" x14ac:dyDescent="0.25">
      <c r="A106" s="8"/>
      <c r="B106" s="4" t="s">
        <v>28</v>
      </c>
      <c r="C106" s="3"/>
      <c r="D106" s="32">
        <v>3821</v>
      </c>
      <c r="E106" s="3"/>
      <c r="F106" s="35"/>
      <c r="G106" s="3"/>
      <c r="H106" s="32">
        <v>4257</v>
      </c>
      <c r="I106" s="3"/>
      <c r="J106" s="95"/>
      <c r="K106" s="8"/>
      <c r="L106" s="3"/>
      <c r="M106" s="32"/>
      <c r="N106" s="3"/>
      <c r="O106" s="93"/>
      <c r="P106" s="3"/>
      <c r="Q106" s="104"/>
    </row>
    <row r="107" spans="1:17" x14ac:dyDescent="0.25">
      <c r="A107" s="8"/>
      <c r="B107" s="4" t="s">
        <v>42</v>
      </c>
      <c r="C107" s="3"/>
      <c r="D107" s="32">
        <v>1072</v>
      </c>
      <c r="E107" s="3"/>
      <c r="F107" s="35"/>
      <c r="G107" s="3"/>
      <c r="H107" s="32">
        <v>2060</v>
      </c>
      <c r="I107" s="3"/>
      <c r="J107" s="95"/>
      <c r="K107" s="8"/>
      <c r="L107" s="3"/>
      <c r="M107" s="119">
        <f>SUM(M112/P112)</f>
        <v>349.53541391847006</v>
      </c>
      <c r="N107" s="3"/>
      <c r="O107" s="93"/>
      <c r="P107" s="3"/>
      <c r="Q107" s="104"/>
    </row>
    <row r="108" spans="1:17" x14ac:dyDescent="0.25">
      <c r="A108" s="8"/>
      <c r="B108" s="3" t="s">
        <v>43</v>
      </c>
      <c r="C108" s="3">
        <v>17</v>
      </c>
      <c r="D108" s="32">
        <v>0</v>
      </c>
      <c r="E108" s="3"/>
      <c r="F108" s="35"/>
      <c r="G108" s="3">
        <v>34</v>
      </c>
      <c r="H108" s="32">
        <v>575</v>
      </c>
      <c r="I108" s="3"/>
      <c r="J108" s="95"/>
      <c r="K108" s="8"/>
      <c r="L108" s="3"/>
      <c r="M108" s="32"/>
      <c r="N108" s="3"/>
      <c r="O108" s="93"/>
      <c r="P108" s="3"/>
      <c r="Q108" s="104"/>
    </row>
    <row r="109" spans="1:17" x14ac:dyDescent="0.25">
      <c r="A109" s="111"/>
      <c r="B109" s="26" t="s">
        <v>81</v>
      </c>
      <c r="C109" s="21"/>
      <c r="D109" s="30">
        <v>2000</v>
      </c>
      <c r="E109" s="21"/>
      <c r="F109" s="36"/>
      <c r="G109" s="21"/>
      <c r="H109" s="30">
        <v>2000</v>
      </c>
      <c r="I109" s="21"/>
      <c r="J109" s="96"/>
      <c r="K109" s="8"/>
      <c r="L109" s="3"/>
      <c r="M109" s="32"/>
      <c r="N109" s="3"/>
      <c r="O109" s="93"/>
      <c r="P109" s="3"/>
      <c r="Q109" s="104"/>
    </row>
    <row r="110" spans="1:17" ht="15.75" thickBot="1" x14ac:dyDescent="0.3">
      <c r="A110" s="9"/>
      <c r="B110" s="10" t="s">
        <v>47</v>
      </c>
      <c r="C110" s="10">
        <v>15.3</v>
      </c>
      <c r="D110" s="33">
        <f>SUM(D105:D109)</f>
        <v>12460</v>
      </c>
      <c r="E110" s="10"/>
      <c r="F110" s="37"/>
      <c r="G110" s="10">
        <v>30.6</v>
      </c>
      <c r="H110" s="33">
        <f>SUM(H105:H109)</f>
        <v>13791</v>
      </c>
      <c r="I110" s="10"/>
      <c r="J110" s="97"/>
      <c r="K110" s="8">
        <f>SUM(H110+D110)</f>
        <v>26251</v>
      </c>
      <c r="L110" s="3"/>
      <c r="M110" s="32"/>
      <c r="N110" s="3"/>
      <c r="O110" s="93">
        <f>SUM(K110-M110)</f>
        <v>26251</v>
      </c>
      <c r="P110" s="3"/>
      <c r="Q110" s="104"/>
    </row>
    <row r="111" spans="1:17" ht="15.75" thickBot="1" x14ac:dyDescent="0.3">
      <c r="A111" s="11"/>
      <c r="B111" s="11"/>
      <c r="C111" s="11"/>
      <c r="D111" s="29"/>
      <c r="E111" s="11"/>
      <c r="F111" s="29"/>
      <c r="G111" s="11"/>
      <c r="H111" s="29"/>
      <c r="I111" s="11"/>
      <c r="J111" s="29"/>
      <c r="K111" s="8"/>
      <c r="L111" s="3"/>
      <c r="M111" s="32"/>
      <c r="N111" s="3"/>
      <c r="O111" s="93"/>
      <c r="P111" s="3"/>
      <c r="Q111" s="104"/>
    </row>
    <row r="112" spans="1:17" x14ac:dyDescent="0.25">
      <c r="A112" s="5" t="s">
        <v>46</v>
      </c>
      <c r="B112" s="6" t="s">
        <v>41</v>
      </c>
      <c r="C112" s="24">
        <f>SUM(C108+C115)</f>
        <v>34</v>
      </c>
      <c r="D112" s="31">
        <v>4899</v>
      </c>
      <c r="E112" s="7"/>
      <c r="F112" s="34"/>
      <c r="G112" s="24">
        <f>SUM(G108+G115)</f>
        <v>64</v>
      </c>
      <c r="H112" s="31">
        <v>5567</v>
      </c>
      <c r="I112" s="7"/>
      <c r="J112" s="94"/>
      <c r="K112" s="12">
        <f>SUM(K110+K117)</f>
        <v>52621</v>
      </c>
      <c r="L112" s="129">
        <f>SUM(K112/K295)</f>
        <v>6.05330998869196E-2</v>
      </c>
      <c r="M112" s="87">
        <f>SUM(K7*L112)</f>
        <v>30829.023507609058</v>
      </c>
      <c r="N112" s="48">
        <f>SUM(C112+G112)</f>
        <v>98</v>
      </c>
      <c r="O112" s="86">
        <f>SUM(K112-M112)</f>
        <v>21791.976492390942</v>
      </c>
      <c r="P112" s="48">
        <f>SUM(N112*0.9)</f>
        <v>88.2</v>
      </c>
      <c r="Q112" s="128">
        <f>SUM(O112/P112)</f>
        <v>247.07456340579299</v>
      </c>
    </row>
    <row r="113" spans="1:17" x14ac:dyDescent="0.25">
      <c r="A113" s="8"/>
      <c r="B113" s="4" t="s">
        <v>28</v>
      </c>
      <c r="C113" s="3"/>
      <c r="D113" s="32">
        <v>3854</v>
      </c>
      <c r="E113" s="3"/>
      <c r="F113" s="35"/>
      <c r="G113" s="3"/>
      <c r="H113" s="32">
        <v>4343</v>
      </c>
      <c r="I113" s="3"/>
      <c r="J113" s="95"/>
      <c r="K113" s="8"/>
      <c r="L113" s="3"/>
      <c r="M113" s="93">
        <f>SUM(P112*M107)</f>
        <v>30829.023507609061</v>
      </c>
      <c r="N113" s="3"/>
      <c r="O113" s="93">
        <f>SUM(P112*Q112)</f>
        <v>21791.976492390942</v>
      </c>
      <c r="P113" s="3"/>
      <c r="Q113" s="104"/>
    </row>
    <row r="114" spans="1:17" x14ac:dyDescent="0.25">
      <c r="A114" s="8"/>
      <c r="B114" s="4" t="s">
        <v>42</v>
      </c>
      <c r="C114" s="3"/>
      <c r="D114" s="32">
        <v>1072</v>
      </c>
      <c r="E114" s="3"/>
      <c r="F114" s="35"/>
      <c r="G114" s="3"/>
      <c r="H114" s="32">
        <v>2060</v>
      </c>
      <c r="I114" s="3"/>
      <c r="J114" s="95"/>
      <c r="K114" s="8"/>
      <c r="L114" s="3"/>
      <c r="M114" s="32"/>
      <c r="N114" s="3"/>
      <c r="O114" s="93"/>
      <c r="P114" s="3"/>
      <c r="Q114" s="104"/>
    </row>
    <row r="115" spans="1:17" x14ac:dyDescent="0.25">
      <c r="A115" s="8"/>
      <c r="B115" s="3" t="s">
        <v>43</v>
      </c>
      <c r="C115" s="3">
        <v>17</v>
      </c>
      <c r="D115" s="32">
        <v>0</v>
      </c>
      <c r="E115" s="3"/>
      <c r="F115" s="35"/>
      <c r="G115" s="3">
        <v>30</v>
      </c>
      <c r="H115" s="32">
        <v>575</v>
      </c>
      <c r="I115" s="3"/>
      <c r="J115" s="95"/>
      <c r="K115" s="8"/>
      <c r="L115" s="3"/>
      <c r="M115" s="32"/>
      <c r="N115" s="3"/>
      <c r="O115" s="93"/>
      <c r="P115" s="3"/>
      <c r="Q115" s="104"/>
    </row>
    <row r="116" spans="1:17" x14ac:dyDescent="0.25">
      <c r="A116" s="111"/>
      <c r="B116" s="26" t="s">
        <v>81</v>
      </c>
      <c r="C116" s="21"/>
      <c r="D116" s="30">
        <v>2000</v>
      </c>
      <c r="E116" s="21"/>
      <c r="F116" s="36"/>
      <c r="G116" s="21"/>
      <c r="H116" s="30">
        <v>2000</v>
      </c>
      <c r="I116" s="21"/>
      <c r="J116" s="96"/>
      <c r="K116" s="111"/>
      <c r="L116" s="21"/>
      <c r="M116" s="30"/>
      <c r="N116" s="21"/>
      <c r="O116" s="113"/>
      <c r="P116" s="21"/>
      <c r="Q116" s="112"/>
    </row>
    <row r="117" spans="1:17" ht="15.75" thickBot="1" x14ac:dyDescent="0.3">
      <c r="A117" s="9"/>
      <c r="B117" s="10" t="s">
        <v>47</v>
      </c>
      <c r="C117" s="89">
        <f>SUM(C112*0.9)</f>
        <v>30.6</v>
      </c>
      <c r="D117" s="33">
        <f>SUM(D112:D116)</f>
        <v>11825</v>
      </c>
      <c r="E117" s="10"/>
      <c r="F117" s="37"/>
      <c r="G117" s="89">
        <f>SUM(G112*0.9)</f>
        <v>57.6</v>
      </c>
      <c r="H117" s="33">
        <f>SUM(H112:H116)</f>
        <v>14545</v>
      </c>
      <c r="I117" s="10"/>
      <c r="J117" s="97"/>
      <c r="K117" s="9">
        <f>SUM(H117+D117)</f>
        <v>26370</v>
      </c>
      <c r="L117" s="10"/>
      <c r="M117" s="33"/>
      <c r="N117" s="10"/>
      <c r="O117" s="98">
        <f>SUM(K117-M117)</f>
        <v>26370</v>
      </c>
      <c r="P117" s="10"/>
      <c r="Q117" s="105"/>
    </row>
    <row r="118" spans="1:17" x14ac:dyDescent="0.25">
      <c r="A118" s="11"/>
      <c r="B118" s="11"/>
      <c r="C118" s="11"/>
      <c r="D118" s="77">
        <f>SUM(D117+D110)</f>
        <v>24285</v>
      </c>
      <c r="E118" s="77"/>
      <c r="F118" s="77"/>
      <c r="G118" s="77"/>
      <c r="H118" s="77">
        <f>SUM(H117+H110)</f>
        <v>28336</v>
      </c>
      <c r="I118" s="65"/>
      <c r="J118" s="65"/>
      <c r="K118" s="76"/>
      <c r="O118" s="49"/>
      <c r="Q118" s="49">
        <f>SUM(P112*Q112)</f>
        <v>21791.976492390942</v>
      </c>
    </row>
    <row r="119" spans="1:17" x14ac:dyDescent="0.25">
      <c r="A119" s="11"/>
      <c r="B119" s="22" t="s">
        <v>80</v>
      </c>
      <c r="C119" s="11"/>
      <c r="D119" s="67">
        <f>SUM(C117*M107)</f>
        <v>10695.783665905185</v>
      </c>
      <c r="E119" s="73"/>
      <c r="F119" s="73"/>
      <c r="G119" s="73"/>
      <c r="H119" s="74">
        <f>SUM(G117*M107)</f>
        <v>20133.239841703875</v>
      </c>
      <c r="I119" s="65"/>
      <c r="J119" s="65"/>
      <c r="K119" s="106">
        <f>SUM(H119+D119)</f>
        <v>30829.023507609061</v>
      </c>
      <c r="O119" s="49"/>
      <c r="Q119" s="49"/>
    </row>
    <row r="120" spans="1:17" x14ac:dyDescent="0.25">
      <c r="A120" s="11"/>
      <c r="B120" s="11"/>
      <c r="C120" s="11"/>
      <c r="D120" s="107">
        <f>SUM(D119-D118)</f>
        <v>-13589.216334094815</v>
      </c>
      <c r="E120" s="107"/>
      <c r="F120" s="107"/>
      <c r="G120" s="107"/>
      <c r="H120" s="107">
        <f>SUM(H119-H118)</f>
        <v>-8202.7601582961252</v>
      </c>
      <c r="I120" s="65"/>
      <c r="J120" s="65"/>
      <c r="K120" s="49">
        <f>SUM(K119-K112)</f>
        <v>-21791.976492390939</v>
      </c>
      <c r="O120" s="49"/>
      <c r="Q120" s="49"/>
    </row>
    <row r="121" spans="1:17" x14ac:dyDescent="0.25">
      <c r="A121" s="11"/>
      <c r="B121" s="11"/>
      <c r="C121" s="11"/>
      <c r="D121" s="107"/>
      <c r="E121" s="107"/>
      <c r="F121" s="107"/>
      <c r="G121" s="107"/>
      <c r="H121" s="107"/>
      <c r="I121" s="65"/>
      <c r="J121" s="65"/>
      <c r="K121" s="49"/>
      <c r="O121" s="49"/>
      <c r="Q121" s="49"/>
    </row>
    <row r="122" spans="1:17" x14ac:dyDescent="0.25">
      <c r="A122" s="11"/>
      <c r="B122" s="11"/>
      <c r="C122" s="11"/>
      <c r="D122" s="107"/>
      <c r="E122" s="107"/>
      <c r="F122" s="107"/>
      <c r="G122" s="107"/>
      <c r="H122" s="107"/>
      <c r="I122" s="65"/>
      <c r="J122" s="65"/>
      <c r="K122" s="49"/>
      <c r="O122" s="49"/>
      <c r="Q122" s="49"/>
    </row>
    <row r="123" spans="1:17" x14ac:dyDescent="0.25">
      <c r="A123" s="11"/>
      <c r="B123" s="11"/>
      <c r="C123" s="11"/>
      <c r="D123" s="107"/>
      <c r="E123" s="107"/>
      <c r="F123" s="107"/>
      <c r="G123" s="107"/>
      <c r="H123" s="107"/>
      <c r="I123" s="65"/>
      <c r="J123" s="65"/>
      <c r="K123" s="49"/>
      <c r="O123" s="49"/>
      <c r="Q123" s="49"/>
    </row>
    <row r="124" spans="1:17" x14ac:dyDescent="0.25">
      <c r="A124" s="11"/>
      <c r="B124" s="11"/>
      <c r="C124" s="11"/>
      <c r="D124" s="107"/>
      <c r="E124" s="107"/>
      <c r="F124" s="107"/>
      <c r="G124" s="107"/>
      <c r="H124" s="107"/>
      <c r="I124" s="65"/>
      <c r="J124" s="65"/>
      <c r="K124" s="49"/>
      <c r="O124" s="49"/>
      <c r="Q124" s="49"/>
    </row>
    <row r="125" spans="1:17" x14ac:dyDescent="0.25">
      <c r="A125" s="11"/>
      <c r="B125" s="11"/>
      <c r="C125" s="11"/>
      <c r="D125" s="107"/>
      <c r="E125" s="107"/>
      <c r="F125" s="107"/>
      <c r="G125" s="107"/>
      <c r="H125" s="107"/>
      <c r="I125" s="65"/>
      <c r="J125" s="65"/>
      <c r="K125" s="49"/>
      <c r="O125" s="49"/>
      <c r="Q125" s="49"/>
    </row>
    <row r="126" spans="1:17" x14ac:dyDescent="0.25">
      <c r="A126" s="11"/>
      <c r="B126" s="11"/>
      <c r="C126" s="11"/>
      <c r="D126" s="107"/>
      <c r="E126" s="107"/>
      <c r="F126" s="107"/>
      <c r="G126" s="107"/>
      <c r="H126" s="107"/>
      <c r="I126" s="65"/>
      <c r="J126" s="65"/>
      <c r="K126" s="49"/>
      <c r="O126" s="49"/>
      <c r="Q126" s="49"/>
    </row>
    <row r="127" spans="1:17" x14ac:dyDescent="0.25">
      <c r="A127" s="11"/>
      <c r="B127" s="11"/>
      <c r="C127" s="11"/>
      <c r="D127" s="107"/>
      <c r="E127" s="107"/>
      <c r="F127" s="107"/>
      <c r="G127" s="107"/>
      <c r="H127" s="107"/>
      <c r="I127" s="65"/>
      <c r="J127" s="65"/>
      <c r="K127" s="49"/>
      <c r="O127" s="49"/>
      <c r="Q127" s="49"/>
    </row>
    <row r="128" spans="1:17" x14ac:dyDescent="0.25">
      <c r="A128" s="11"/>
      <c r="B128" s="11"/>
      <c r="C128" s="11"/>
      <c r="D128" s="107"/>
      <c r="E128" s="107"/>
      <c r="F128" s="107"/>
      <c r="G128" s="107"/>
      <c r="H128" s="107"/>
      <c r="I128" s="65"/>
      <c r="J128" s="65"/>
      <c r="K128" s="49"/>
      <c r="O128" s="49"/>
      <c r="Q128" s="49"/>
    </row>
    <row r="129" spans="1:17" x14ac:dyDescent="0.25">
      <c r="A129" s="11"/>
      <c r="B129" s="11"/>
      <c r="C129" s="11"/>
      <c r="D129" s="107"/>
      <c r="E129" s="107"/>
      <c r="F129" s="107"/>
      <c r="G129" s="107"/>
      <c r="H129" s="107"/>
      <c r="I129" s="65"/>
      <c r="J129" s="65"/>
      <c r="K129" s="49"/>
      <c r="O129" s="49"/>
      <c r="Q129" s="49"/>
    </row>
    <row r="130" spans="1:17" ht="15.75" thickBot="1" x14ac:dyDescent="0.3">
      <c r="A130" s="11"/>
      <c r="B130" s="11"/>
      <c r="C130" s="11"/>
      <c r="D130" s="50"/>
      <c r="E130" s="13"/>
      <c r="F130" s="50"/>
      <c r="G130" s="13"/>
      <c r="H130" s="50"/>
      <c r="I130" s="11"/>
      <c r="J130" s="29"/>
      <c r="O130" s="49"/>
      <c r="Q130" s="49"/>
    </row>
    <row r="131" spans="1:17" x14ac:dyDescent="0.25">
      <c r="A131" s="16" t="s">
        <v>8</v>
      </c>
      <c r="B131" s="6" t="s">
        <v>41</v>
      </c>
      <c r="C131" s="7"/>
      <c r="D131" s="34"/>
      <c r="E131" s="7"/>
      <c r="F131" s="34"/>
      <c r="G131" s="7"/>
      <c r="H131" s="31">
        <v>7125</v>
      </c>
      <c r="I131" s="7"/>
      <c r="J131" s="45"/>
      <c r="K131" s="88"/>
      <c r="L131" s="7"/>
      <c r="M131" s="31"/>
      <c r="N131" s="7"/>
      <c r="O131" s="92"/>
      <c r="P131" s="7"/>
      <c r="Q131" s="103"/>
    </row>
    <row r="132" spans="1:17" x14ac:dyDescent="0.25">
      <c r="A132" s="17"/>
      <c r="B132" s="4" t="s">
        <v>28</v>
      </c>
      <c r="C132" s="3"/>
      <c r="D132" s="35"/>
      <c r="E132" s="3"/>
      <c r="F132" s="35"/>
      <c r="G132" s="3"/>
      <c r="H132" s="32">
        <v>4380</v>
      </c>
      <c r="I132" s="3"/>
      <c r="J132" s="46"/>
      <c r="K132" s="8"/>
      <c r="L132" s="3"/>
      <c r="M132" s="32"/>
      <c r="N132" s="3"/>
      <c r="O132" s="93"/>
      <c r="P132" s="3"/>
      <c r="Q132" s="104"/>
    </row>
    <row r="133" spans="1:17" x14ac:dyDescent="0.25">
      <c r="A133" s="17"/>
      <c r="B133" s="4" t="s">
        <v>42</v>
      </c>
      <c r="C133" s="3"/>
      <c r="D133" s="35"/>
      <c r="E133" s="3"/>
      <c r="F133" s="35"/>
      <c r="G133" s="3"/>
      <c r="H133" s="32">
        <v>1407</v>
      </c>
      <c r="I133" s="3"/>
      <c r="J133" s="46"/>
      <c r="K133" s="8"/>
      <c r="L133" s="3"/>
      <c r="M133" s="32"/>
      <c r="N133" s="3"/>
      <c r="O133" s="93"/>
      <c r="P133" s="3"/>
      <c r="Q133" s="104"/>
    </row>
    <row r="134" spans="1:17" x14ac:dyDescent="0.25">
      <c r="A134" s="17"/>
      <c r="B134" s="3" t="s">
        <v>43</v>
      </c>
      <c r="C134" s="3"/>
      <c r="D134" s="35"/>
      <c r="E134" s="3"/>
      <c r="F134" s="35"/>
      <c r="G134" s="3"/>
      <c r="H134" s="32">
        <v>154</v>
      </c>
      <c r="I134" s="3"/>
      <c r="J134" s="46"/>
      <c r="K134" s="8">
        <v>13066</v>
      </c>
      <c r="L134" s="3"/>
      <c r="M134" s="119">
        <f>SUM(M137/P137)</f>
        <v>585.13144513223187</v>
      </c>
      <c r="N134" s="3"/>
      <c r="O134" s="93"/>
      <c r="P134" s="3"/>
      <c r="Q134" s="104"/>
    </row>
    <row r="135" spans="1:17" x14ac:dyDescent="0.25">
      <c r="A135" s="18"/>
      <c r="B135" s="3" t="s">
        <v>44</v>
      </c>
      <c r="C135" s="3"/>
      <c r="D135" s="35"/>
      <c r="E135" s="3"/>
      <c r="F135" s="35"/>
      <c r="G135" s="48">
        <v>30</v>
      </c>
      <c r="H135" s="32">
        <v>12500</v>
      </c>
      <c r="I135" s="3"/>
      <c r="J135" s="46"/>
      <c r="K135" s="8"/>
      <c r="L135" s="3"/>
      <c r="M135" s="32"/>
      <c r="N135" s="3"/>
      <c r="O135" s="93"/>
      <c r="P135" s="3"/>
      <c r="Q135" s="104"/>
    </row>
    <row r="136" spans="1:17" x14ac:dyDescent="0.25">
      <c r="A136" s="114"/>
      <c r="B136" s="26" t="s">
        <v>81</v>
      </c>
      <c r="C136" s="21"/>
      <c r="D136" s="36"/>
      <c r="E136" s="21"/>
      <c r="F136" s="36"/>
      <c r="G136" s="21"/>
      <c r="H136" s="30">
        <v>1400</v>
      </c>
      <c r="I136" s="21"/>
      <c r="J136" s="115"/>
      <c r="K136" s="111"/>
      <c r="L136" s="21"/>
      <c r="M136" s="30"/>
      <c r="N136" s="21"/>
      <c r="O136" s="113"/>
      <c r="P136" s="21"/>
      <c r="Q136" s="112"/>
    </row>
    <row r="137" spans="1:17" ht="15.75" thickBot="1" x14ac:dyDescent="0.3">
      <c r="A137" s="19"/>
      <c r="B137" s="10" t="s">
        <v>47</v>
      </c>
      <c r="C137" s="10"/>
      <c r="D137" s="37"/>
      <c r="E137" s="10"/>
      <c r="F137" s="37"/>
      <c r="G137" s="89">
        <f>SUM(G135*0.9)</f>
        <v>27</v>
      </c>
      <c r="H137" s="33">
        <f>SUM(H131:H136)</f>
        <v>26966</v>
      </c>
      <c r="I137" s="10"/>
      <c r="J137" s="47"/>
      <c r="K137" s="14">
        <f>SUM(H137)</f>
        <v>26966</v>
      </c>
      <c r="L137" s="130">
        <f>SUM(K137/K295)</f>
        <v>3.1020611002274261E-2</v>
      </c>
      <c r="M137" s="90">
        <f>SUM(K7*L137)</f>
        <v>15798.549018570262</v>
      </c>
      <c r="N137" s="89">
        <f>SUM(G135)</f>
        <v>30</v>
      </c>
      <c r="O137" s="91">
        <f>SUM(K137-M137)</f>
        <v>11167.450981429738</v>
      </c>
      <c r="P137" s="89">
        <f>SUM(N137*0.9)</f>
        <v>27</v>
      </c>
      <c r="Q137" s="125">
        <f>SUM(O137/P137)</f>
        <v>413.60929560850883</v>
      </c>
    </row>
    <row r="138" spans="1:17" x14ac:dyDescent="0.25">
      <c r="A138" s="11"/>
      <c r="B138" s="22" t="s">
        <v>80</v>
      </c>
      <c r="C138" s="11"/>
      <c r="D138" s="29"/>
      <c r="E138" s="11"/>
      <c r="F138" s="29"/>
      <c r="G138" s="11"/>
      <c r="H138" s="74">
        <f>SUM(M134*G137)</f>
        <v>15798.54901857026</v>
      </c>
      <c r="I138" s="65"/>
      <c r="J138" s="65"/>
      <c r="K138" s="106">
        <f>SUM(H138)</f>
        <v>15798.54901857026</v>
      </c>
      <c r="M138" s="49">
        <f>SUM(P137*M134)</f>
        <v>15798.54901857026</v>
      </c>
      <c r="O138" s="49"/>
      <c r="Q138" s="49">
        <f>SUM(P137*Q137)</f>
        <v>11167.450981429738</v>
      </c>
    </row>
    <row r="139" spans="1:17" x14ac:dyDescent="0.25">
      <c r="A139" s="11"/>
      <c r="B139" s="11"/>
      <c r="C139" s="11"/>
      <c r="D139" s="29"/>
      <c r="E139" s="11"/>
      <c r="F139" s="29"/>
      <c r="G139" s="11"/>
      <c r="H139" s="107">
        <f>SUM(H138-H137)</f>
        <v>-11167.45098142974</v>
      </c>
      <c r="I139" s="65"/>
      <c r="J139" s="65"/>
      <c r="K139" s="49">
        <f>SUM(K138-K137)</f>
        <v>-11167.45098142974</v>
      </c>
      <c r="O139" s="49"/>
      <c r="Q139" s="49"/>
    </row>
    <row r="140" spans="1:17" ht="15.75" thickBot="1" x14ac:dyDescent="0.3">
      <c r="A140" s="11"/>
      <c r="B140" s="11"/>
      <c r="C140" s="11"/>
      <c r="D140" s="29"/>
      <c r="E140" s="11"/>
      <c r="F140" s="29"/>
      <c r="G140" s="11"/>
      <c r="H140" s="29"/>
      <c r="I140" s="11"/>
      <c r="J140" s="29"/>
      <c r="O140" s="49"/>
      <c r="Q140" s="49"/>
    </row>
    <row r="141" spans="1:17" x14ac:dyDescent="0.25">
      <c r="A141" s="5" t="s">
        <v>36</v>
      </c>
      <c r="B141" s="6" t="s">
        <v>41</v>
      </c>
      <c r="C141" s="7"/>
      <c r="D141" s="31">
        <v>12868</v>
      </c>
      <c r="E141" s="7"/>
      <c r="F141" s="31">
        <v>13106</v>
      </c>
      <c r="G141" s="7"/>
      <c r="H141" s="31">
        <v>13106</v>
      </c>
      <c r="I141" s="7"/>
      <c r="J141" s="99">
        <v>10179</v>
      </c>
      <c r="K141" s="88"/>
      <c r="L141" s="7"/>
      <c r="M141" s="31"/>
      <c r="N141" s="7"/>
      <c r="O141" s="92"/>
      <c r="P141" s="7"/>
      <c r="Q141" s="103"/>
    </row>
    <row r="142" spans="1:17" x14ac:dyDescent="0.25">
      <c r="A142" s="15"/>
      <c r="B142" s="4" t="s">
        <v>28</v>
      </c>
      <c r="C142" s="3"/>
      <c r="D142" s="32">
        <v>6231</v>
      </c>
      <c r="E142" s="3"/>
      <c r="F142" s="32">
        <v>6166</v>
      </c>
      <c r="G142" s="3"/>
      <c r="H142" s="32">
        <v>8549</v>
      </c>
      <c r="I142" s="3"/>
      <c r="J142" s="100">
        <v>6205</v>
      </c>
      <c r="K142" s="8"/>
      <c r="L142" s="3"/>
      <c r="M142" s="32"/>
      <c r="N142" s="3"/>
      <c r="O142" s="93"/>
      <c r="P142" s="3"/>
      <c r="Q142" s="104"/>
    </row>
    <row r="143" spans="1:17" x14ac:dyDescent="0.25">
      <c r="A143" s="15"/>
      <c r="B143" s="4" t="s">
        <v>42</v>
      </c>
      <c r="C143" s="3"/>
      <c r="D143" s="32">
        <v>3713</v>
      </c>
      <c r="E143" s="3"/>
      <c r="F143" s="32">
        <v>4158</v>
      </c>
      <c r="G143" s="3"/>
      <c r="H143" s="32">
        <v>5186</v>
      </c>
      <c r="I143" s="3"/>
      <c r="J143" s="100">
        <v>3268</v>
      </c>
      <c r="K143" s="8"/>
      <c r="L143" s="3"/>
      <c r="M143" s="119">
        <f>SUM(M149/P149)</f>
        <v>504.1528795971397</v>
      </c>
      <c r="N143" s="3"/>
      <c r="O143" s="93"/>
      <c r="P143" s="3"/>
      <c r="Q143" s="104"/>
    </row>
    <row r="144" spans="1:17" x14ac:dyDescent="0.25">
      <c r="A144" s="8"/>
      <c r="B144" s="3" t="s">
        <v>43</v>
      </c>
      <c r="C144" s="3">
        <v>35</v>
      </c>
      <c r="D144" s="32">
        <v>939</v>
      </c>
      <c r="E144" s="3">
        <v>31</v>
      </c>
      <c r="F144" s="32">
        <v>623</v>
      </c>
      <c r="G144" s="3">
        <v>39</v>
      </c>
      <c r="H144" s="32">
        <v>1065</v>
      </c>
      <c r="I144" s="3">
        <v>20</v>
      </c>
      <c r="J144" s="100">
        <v>816</v>
      </c>
      <c r="K144" s="8"/>
      <c r="L144" s="3"/>
      <c r="M144" s="32"/>
      <c r="N144" s="3"/>
      <c r="O144" s="93"/>
      <c r="P144" s="3"/>
      <c r="Q144" s="104"/>
    </row>
    <row r="145" spans="1:17" x14ac:dyDescent="0.25">
      <c r="A145" s="111"/>
      <c r="B145" s="26" t="s">
        <v>81</v>
      </c>
      <c r="C145" s="21"/>
      <c r="D145" s="30">
        <v>1100</v>
      </c>
      <c r="E145" s="21"/>
      <c r="F145" s="30">
        <v>1100</v>
      </c>
      <c r="G145" s="21"/>
      <c r="H145" s="30">
        <v>1300</v>
      </c>
      <c r="I145" s="21"/>
      <c r="J145" s="116">
        <v>1100</v>
      </c>
      <c r="K145" s="8"/>
      <c r="L145" s="3"/>
      <c r="M145" s="32"/>
      <c r="N145" s="3"/>
      <c r="O145" s="93"/>
      <c r="P145" s="3"/>
      <c r="Q145" s="104"/>
    </row>
    <row r="146" spans="1:17" ht="15.75" thickBot="1" x14ac:dyDescent="0.3">
      <c r="A146" s="9"/>
      <c r="B146" s="10" t="s">
        <v>47</v>
      </c>
      <c r="C146" s="10"/>
      <c r="D146" s="33">
        <f>SUM(D141:D145)</f>
        <v>24851</v>
      </c>
      <c r="E146" s="10"/>
      <c r="F146" s="33">
        <f>SUM(F141:F145)</f>
        <v>25153</v>
      </c>
      <c r="G146" s="10"/>
      <c r="H146" s="33">
        <f>SUM(H141:H145)</f>
        <v>29206</v>
      </c>
      <c r="I146" s="10"/>
      <c r="J146" s="101">
        <f>SUM(J141:J145)</f>
        <v>21568</v>
      </c>
      <c r="K146" s="8">
        <f>SUM(J146+H146+F146+D146)</f>
        <v>100778</v>
      </c>
      <c r="L146" s="3"/>
      <c r="M146" s="32"/>
      <c r="N146" s="3"/>
      <c r="O146" s="93"/>
      <c r="P146" s="3"/>
      <c r="Q146" s="104"/>
    </row>
    <row r="147" spans="1:17" ht="15.75" thickBot="1" x14ac:dyDescent="0.3">
      <c r="A147" s="11"/>
      <c r="B147" s="11"/>
      <c r="C147" s="11"/>
      <c r="D147" s="29"/>
      <c r="E147" s="11"/>
      <c r="F147" s="29"/>
      <c r="G147" s="11"/>
      <c r="H147" s="29"/>
      <c r="I147" s="11"/>
      <c r="J147" s="29"/>
      <c r="K147" s="8"/>
      <c r="L147" s="3"/>
      <c r="M147" s="32"/>
      <c r="N147" s="3"/>
      <c r="O147" s="93"/>
      <c r="P147" s="3"/>
      <c r="Q147" s="104"/>
    </row>
    <row r="148" spans="1:17" x14ac:dyDescent="0.25">
      <c r="A148" s="5" t="s">
        <v>37</v>
      </c>
      <c r="B148" s="6" t="s">
        <v>41</v>
      </c>
      <c r="C148" s="24">
        <f>SUM(C144+C151)</f>
        <v>69</v>
      </c>
      <c r="D148" s="31">
        <v>13726</v>
      </c>
      <c r="E148" s="24">
        <f>SUM(E144+E151)</f>
        <v>62</v>
      </c>
      <c r="F148" s="31">
        <v>13106</v>
      </c>
      <c r="G148" s="24">
        <f>SUM(G144+G151)</f>
        <v>93</v>
      </c>
      <c r="H148" s="31">
        <v>15723</v>
      </c>
      <c r="I148" s="24">
        <f>SUM(I144+I151)</f>
        <v>51</v>
      </c>
      <c r="J148" s="99">
        <v>13106</v>
      </c>
      <c r="K148" s="8"/>
      <c r="L148" s="3"/>
      <c r="M148" s="32"/>
      <c r="N148" s="3"/>
      <c r="O148" s="93"/>
      <c r="P148" s="3"/>
      <c r="Q148" s="104"/>
    </row>
    <row r="149" spans="1:17" x14ac:dyDescent="0.25">
      <c r="A149" s="15"/>
      <c r="B149" s="4" t="s">
        <v>28</v>
      </c>
      <c r="C149" s="3"/>
      <c r="D149" s="32">
        <v>7653</v>
      </c>
      <c r="E149" s="3"/>
      <c r="F149" s="32">
        <v>5159</v>
      </c>
      <c r="G149" s="3"/>
      <c r="H149" s="32">
        <v>12329</v>
      </c>
      <c r="I149" s="3"/>
      <c r="J149" s="100">
        <v>6151</v>
      </c>
      <c r="K149" s="12">
        <f>SUM(K146+K153)</f>
        <v>212979</v>
      </c>
      <c r="L149" s="129">
        <f>SUM(K149/K295)</f>
        <v>0.24500254804766633</v>
      </c>
      <c r="M149" s="87">
        <f>SUM(K7*L149)</f>
        <v>124777.83770029208</v>
      </c>
      <c r="N149" s="48">
        <f>SUM(I148+G148+E148+C148)</f>
        <v>275</v>
      </c>
      <c r="O149" s="86">
        <f>SUM(K149-M149)</f>
        <v>88201.162299707925</v>
      </c>
      <c r="P149" s="48">
        <f>SUM(N149*0.9)</f>
        <v>247.5</v>
      </c>
      <c r="Q149" s="128">
        <f>SUM(O149/P149)</f>
        <v>356.3683325240724</v>
      </c>
    </row>
    <row r="150" spans="1:17" x14ac:dyDescent="0.25">
      <c r="A150" s="15"/>
      <c r="B150" s="4" t="s">
        <v>42</v>
      </c>
      <c r="C150" s="3"/>
      <c r="D150" s="32">
        <v>3713</v>
      </c>
      <c r="E150" s="3"/>
      <c r="F150" s="32">
        <v>4158</v>
      </c>
      <c r="G150" s="3"/>
      <c r="H150" s="32">
        <v>6166</v>
      </c>
      <c r="I150" s="3"/>
      <c r="J150" s="100">
        <v>3268</v>
      </c>
      <c r="K150" s="8"/>
      <c r="L150" s="3"/>
      <c r="M150" s="93">
        <f>SUM(P149*M143)</f>
        <v>124777.83770029208</v>
      </c>
      <c r="N150" s="3"/>
      <c r="O150" s="93"/>
      <c r="P150" s="3"/>
      <c r="Q150" s="104"/>
    </row>
    <row r="151" spans="1:17" x14ac:dyDescent="0.25">
      <c r="A151" s="8"/>
      <c r="B151" s="3" t="s">
        <v>43</v>
      </c>
      <c r="C151" s="3">
        <v>34</v>
      </c>
      <c r="D151" s="32">
        <v>939</v>
      </c>
      <c r="E151" s="3">
        <v>31</v>
      </c>
      <c r="F151" s="32">
        <v>623</v>
      </c>
      <c r="G151" s="3">
        <v>54</v>
      </c>
      <c r="H151" s="32">
        <v>1065</v>
      </c>
      <c r="I151" s="3">
        <v>31</v>
      </c>
      <c r="J151" s="100">
        <v>816</v>
      </c>
      <c r="K151" s="8"/>
      <c r="L151" s="3"/>
      <c r="M151" s="32"/>
      <c r="N151" s="3"/>
      <c r="O151" s="93"/>
      <c r="P151" s="3"/>
      <c r="Q151" s="104"/>
    </row>
    <row r="152" spans="1:17" x14ac:dyDescent="0.25">
      <c r="A152" s="111"/>
      <c r="B152" s="26" t="s">
        <v>81</v>
      </c>
      <c r="C152" s="21"/>
      <c r="D152" s="30">
        <v>1100</v>
      </c>
      <c r="E152" s="21"/>
      <c r="F152" s="30">
        <v>1100</v>
      </c>
      <c r="G152" s="21"/>
      <c r="H152" s="30">
        <v>1200</v>
      </c>
      <c r="I152" s="21"/>
      <c r="J152" s="116">
        <v>1100</v>
      </c>
      <c r="K152" s="111"/>
      <c r="L152" s="21"/>
      <c r="M152" s="30"/>
      <c r="N152" s="21"/>
      <c r="O152" s="113"/>
      <c r="P152" s="21"/>
      <c r="Q152" s="112"/>
    </row>
    <row r="153" spans="1:17" ht="15.75" thickBot="1" x14ac:dyDescent="0.3">
      <c r="A153" s="9"/>
      <c r="B153" s="10" t="s">
        <v>47</v>
      </c>
      <c r="C153" s="89">
        <f>SUM(C148*0.9)</f>
        <v>62.1</v>
      </c>
      <c r="D153" s="33">
        <f>SUM(D148:D152)</f>
        <v>27131</v>
      </c>
      <c r="E153" s="89">
        <f>SUM(E148*0.9)</f>
        <v>55.800000000000004</v>
      </c>
      <c r="F153" s="33">
        <f>SUM(F148:F152)</f>
        <v>24146</v>
      </c>
      <c r="G153" s="89">
        <f>SUM(G148*0.9)</f>
        <v>83.7</v>
      </c>
      <c r="H153" s="33">
        <f>SUM(H148:H152)</f>
        <v>36483</v>
      </c>
      <c r="I153" s="89">
        <f>SUM(I148*0.9)</f>
        <v>45.9</v>
      </c>
      <c r="J153" s="101">
        <f>SUM(J148:J152)</f>
        <v>24441</v>
      </c>
      <c r="K153" s="9">
        <f>SUM(J153+H153+F153+D153)</f>
        <v>112201</v>
      </c>
      <c r="L153" s="10"/>
      <c r="M153" s="33"/>
      <c r="N153" s="10"/>
      <c r="O153" s="98"/>
      <c r="P153" s="10"/>
      <c r="Q153" s="105"/>
    </row>
    <row r="154" spans="1:17" x14ac:dyDescent="0.25">
      <c r="A154" s="11"/>
      <c r="B154" s="11"/>
      <c r="C154" s="11"/>
      <c r="D154" s="65">
        <f>SUM(D146+D164)</f>
        <v>42985</v>
      </c>
      <c r="E154" s="65"/>
      <c r="F154" s="65">
        <f>SUM(F146+F153)</f>
        <v>49299</v>
      </c>
      <c r="G154" s="65"/>
      <c r="H154" s="65">
        <f>SUM(H146+H153)</f>
        <v>65689</v>
      </c>
      <c r="I154" s="65"/>
      <c r="J154" s="65">
        <f>SUM(J146+J153)</f>
        <v>46009</v>
      </c>
      <c r="K154" s="49">
        <f>SUM(D154:J154)</f>
        <v>203982</v>
      </c>
      <c r="N154" s="11"/>
      <c r="O154" s="49"/>
      <c r="Q154" s="49">
        <f>SUM(P149*Q149)</f>
        <v>88201.162299707925</v>
      </c>
    </row>
    <row r="155" spans="1:17" x14ac:dyDescent="0.25">
      <c r="A155" s="11"/>
      <c r="B155" s="22" t="s">
        <v>80</v>
      </c>
      <c r="C155" s="11"/>
      <c r="D155" s="67">
        <f>SUM(C153*M143)</f>
        <v>31307.893822982376</v>
      </c>
      <c r="E155" s="73"/>
      <c r="F155" s="68">
        <f>SUM(M143*E153)</f>
        <v>28131.730681520399</v>
      </c>
      <c r="G155" s="73"/>
      <c r="H155" s="74">
        <f>SUM(G153*M143)</f>
        <v>42197.596022280595</v>
      </c>
      <c r="I155" s="73"/>
      <c r="J155" s="69">
        <f>SUM(I153*M143)</f>
        <v>23140.617173508712</v>
      </c>
      <c r="K155" s="106">
        <f>SUM(J155+H155+F155+D155)</f>
        <v>124777.83770029209</v>
      </c>
      <c r="N155" s="11"/>
      <c r="O155" s="49"/>
      <c r="Q155" s="49"/>
    </row>
    <row r="156" spans="1:17" x14ac:dyDescent="0.25">
      <c r="A156" s="11"/>
      <c r="B156" s="11"/>
      <c r="C156" s="11"/>
      <c r="D156" s="77">
        <f>SUM(D155-D154)</f>
        <v>-11677.106177017624</v>
      </c>
      <c r="E156" s="107"/>
      <c r="F156" s="77">
        <f>SUM(F155-F154)</f>
        <v>-21167.269318479601</v>
      </c>
      <c r="G156" s="77"/>
      <c r="H156" s="77">
        <f>SUM(H155-H154)</f>
        <v>-23491.403977719405</v>
      </c>
      <c r="I156" s="77"/>
      <c r="J156" s="77">
        <f>SUM(J155-J154)</f>
        <v>-22868.382826491288</v>
      </c>
      <c r="K156" s="49">
        <f>SUM(K155-K149)</f>
        <v>-88201.16229970791</v>
      </c>
      <c r="O156" s="49"/>
      <c r="Q156" s="49"/>
    </row>
    <row r="157" spans="1:17" ht="15.75" thickBot="1" x14ac:dyDescent="0.3">
      <c r="A157" s="11"/>
      <c r="B157" s="11"/>
      <c r="C157" s="11"/>
      <c r="D157" s="52"/>
      <c r="E157" s="11"/>
      <c r="F157" s="52"/>
      <c r="G157" s="53"/>
      <c r="H157" s="52"/>
      <c r="I157" s="53"/>
      <c r="J157" s="52"/>
      <c r="O157" s="49"/>
      <c r="Q157" s="49"/>
    </row>
    <row r="158" spans="1:17" x14ac:dyDescent="0.25">
      <c r="A158" s="5" t="s">
        <v>10</v>
      </c>
      <c r="B158" s="7" t="s">
        <v>41</v>
      </c>
      <c r="C158" s="7"/>
      <c r="D158" s="60">
        <v>13106</v>
      </c>
      <c r="E158" s="6"/>
      <c r="F158" s="60">
        <v>4625</v>
      </c>
      <c r="G158" s="61"/>
      <c r="H158" s="60">
        <v>17114</v>
      </c>
      <c r="I158" s="61"/>
      <c r="J158" s="62">
        <v>14191</v>
      </c>
      <c r="K158" s="88"/>
      <c r="L158" s="7"/>
      <c r="M158" s="31"/>
      <c r="N158" s="7"/>
      <c r="O158" s="92"/>
      <c r="P158" s="7"/>
      <c r="Q158" s="103"/>
    </row>
    <row r="159" spans="1:17" x14ac:dyDescent="0.25">
      <c r="A159" s="8"/>
      <c r="B159" s="3" t="s">
        <v>28</v>
      </c>
      <c r="C159" s="3"/>
      <c r="D159" s="58">
        <v>3144</v>
      </c>
      <c r="E159" s="4"/>
      <c r="F159" s="58">
        <v>4728</v>
      </c>
      <c r="G159" s="59"/>
      <c r="H159" s="58">
        <v>5227</v>
      </c>
      <c r="I159" s="59"/>
      <c r="J159" s="63">
        <v>4510</v>
      </c>
      <c r="K159" s="8"/>
      <c r="L159" s="3"/>
      <c r="M159" s="32"/>
      <c r="N159" s="3"/>
      <c r="O159" s="93"/>
      <c r="P159" s="3"/>
      <c r="Q159" s="104"/>
    </row>
    <row r="160" spans="1:17" x14ac:dyDescent="0.25">
      <c r="A160" s="8"/>
      <c r="B160" s="3" t="s">
        <v>42</v>
      </c>
      <c r="C160" s="3"/>
      <c r="D160" s="58">
        <v>516</v>
      </c>
      <c r="E160" s="4"/>
      <c r="F160" s="58">
        <v>618</v>
      </c>
      <c r="G160" s="59"/>
      <c r="H160" s="58">
        <v>645</v>
      </c>
      <c r="I160" s="59"/>
      <c r="J160" s="63">
        <v>645</v>
      </c>
      <c r="K160" s="8"/>
      <c r="L160" s="3"/>
      <c r="M160" s="32"/>
      <c r="N160" s="3"/>
      <c r="O160" s="93"/>
      <c r="P160" s="3"/>
      <c r="Q160" s="104"/>
    </row>
    <row r="161" spans="1:17" x14ac:dyDescent="0.25">
      <c r="A161" s="8"/>
      <c r="B161" s="3" t="s">
        <v>43</v>
      </c>
      <c r="C161" s="3"/>
      <c r="D161" s="58">
        <v>288</v>
      </c>
      <c r="E161" s="4"/>
      <c r="F161" s="58">
        <v>377</v>
      </c>
      <c r="G161" s="59"/>
      <c r="H161" s="58">
        <v>488</v>
      </c>
      <c r="I161" s="59"/>
      <c r="J161" s="63">
        <v>398</v>
      </c>
      <c r="K161" s="8"/>
      <c r="L161" s="3"/>
      <c r="M161" s="119">
        <f>SUM(M164/P164)</f>
        <v>489.78665651282137</v>
      </c>
      <c r="N161" s="3"/>
      <c r="O161" s="93"/>
      <c r="P161" s="3"/>
      <c r="Q161" s="104"/>
    </row>
    <row r="162" spans="1:17" x14ac:dyDescent="0.25">
      <c r="A162" s="54"/>
      <c r="B162" s="55" t="s">
        <v>60</v>
      </c>
      <c r="C162" s="132">
        <v>27</v>
      </c>
      <c r="D162" s="56">
        <v>80</v>
      </c>
      <c r="E162" s="132">
        <v>14</v>
      </c>
      <c r="F162" s="56">
        <v>80</v>
      </c>
      <c r="G162" s="132">
        <v>35</v>
      </c>
      <c r="H162" s="56">
        <v>80</v>
      </c>
      <c r="I162" s="132">
        <v>24</v>
      </c>
      <c r="J162" s="57">
        <v>80</v>
      </c>
      <c r="K162" s="111"/>
      <c r="L162" s="3"/>
      <c r="M162" s="32"/>
      <c r="N162" s="3"/>
      <c r="O162" s="93"/>
      <c r="P162" s="3"/>
      <c r="Q162" s="104"/>
    </row>
    <row r="163" spans="1:17" x14ac:dyDescent="0.25">
      <c r="A163" s="8"/>
      <c r="B163" s="4" t="s">
        <v>81</v>
      </c>
      <c r="C163" s="3"/>
      <c r="D163" s="32">
        <v>1000</v>
      </c>
      <c r="E163" s="3"/>
      <c r="F163" s="32">
        <v>1000</v>
      </c>
      <c r="G163" s="3"/>
      <c r="H163" s="32">
        <v>1300</v>
      </c>
      <c r="I163" s="3"/>
      <c r="J163" s="32">
        <v>1000</v>
      </c>
      <c r="K163" s="3"/>
      <c r="L163" s="21"/>
      <c r="M163" s="30"/>
      <c r="N163" s="21"/>
      <c r="O163" s="113"/>
      <c r="P163" s="21"/>
      <c r="Q163" s="112"/>
    </row>
    <row r="164" spans="1:17" ht="15.75" thickBot="1" x14ac:dyDescent="0.3">
      <c r="A164" s="9"/>
      <c r="B164" s="10" t="s">
        <v>47</v>
      </c>
      <c r="C164" s="89">
        <f>SUM(C162*0.9)</f>
        <v>24.3</v>
      </c>
      <c r="D164" s="33">
        <f>SUM(D158:D163)</f>
        <v>18134</v>
      </c>
      <c r="E164" s="89">
        <f>SUM(E162*0.9)</f>
        <v>12.6</v>
      </c>
      <c r="F164" s="33">
        <f>SUM(F158:F163)</f>
        <v>11428</v>
      </c>
      <c r="G164" s="89">
        <f>SUM(G162*0.9)</f>
        <v>31.5</v>
      </c>
      <c r="H164" s="33">
        <f>SUM(H158:H163)</f>
        <v>24854</v>
      </c>
      <c r="I164" s="89">
        <f>SUM(I162*0.9)</f>
        <v>21.6</v>
      </c>
      <c r="J164" s="44">
        <f>SUM(J158:J163)</f>
        <v>20824</v>
      </c>
      <c r="K164" s="14">
        <f>SUM(J164+H164+F164+D164)</f>
        <v>75240</v>
      </c>
      <c r="L164" s="130">
        <f>SUM(K164/K295)</f>
        <v>8.6553095446529532E-2</v>
      </c>
      <c r="M164" s="90">
        <f>SUM(K7*L164)</f>
        <v>44080.799086153922</v>
      </c>
      <c r="N164" s="89">
        <f>SUM(C162+E162+G162+I162)</f>
        <v>100</v>
      </c>
      <c r="O164" s="91">
        <f>SUM(K164-M164)</f>
        <v>31159.200913846078</v>
      </c>
      <c r="P164" s="89">
        <f>SUM(N164*0.9)</f>
        <v>90</v>
      </c>
      <c r="Q164" s="125">
        <f>SUM(O164/P164)</f>
        <v>346.21334348717863</v>
      </c>
    </row>
    <row r="165" spans="1:17" x14ac:dyDescent="0.25">
      <c r="A165" s="11"/>
      <c r="B165" s="22" t="s">
        <v>80</v>
      </c>
      <c r="C165" s="11"/>
      <c r="D165" s="67">
        <f>SUM(C164*M161)</f>
        <v>11901.815753261559</v>
      </c>
      <c r="E165" s="73"/>
      <c r="F165" s="68">
        <f>SUM(E164*M161)</f>
        <v>6171.3118720615494</v>
      </c>
      <c r="G165" s="73"/>
      <c r="H165" s="74">
        <f>SUM(G164*M161)</f>
        <v>15428.279680153873</v>
      </c>
      <c r="I165" s="73"/>
      <c r="J165" s="69">
        <f>SUM(I164*M161)</f>
        <v>10579.391780676942</v>
      </c>
      <c r="K165" s="106">
        <f>SUM(J165+H165+F165+D165)</f>
        <v>44080.799086153929</v>
      </c>
      <c r="L165" s="65">
        <f>SUM(J165+H165+F165+D165)</f>
        <v>44080.799086153929</v>
      </c>
      <c r="M165" s="65">
        <f>SUM(P164*M161)</f>
        <v>44080.799086153922</v>
      </c>
      <c r="O165" s="49"/>
      <c r="Q165" s="49">
        <f>SUM(P164*Q164)</f>
        <v>31159.200913846078</v>
      </c>
    </row>
    <row r="166" spans="1:17" x14ac:dyDescent="0.25">
      <c r="A166" s="11"/>
      <c r="B166" s="11"/>
      <c r="C166" s="11"/>
      <c r="D166" s="77">
        <f>SUM(D165-D164)</f>
        <v>-6232.1842467384413</v>
      </c>
      <c r="E166" s="107"/>
      <c r="F166" s="107">
        <f>SUM(F165-F164)</f>
        <v>-5256.6881279384506</v>
      </c>
      <c r="G166" s="107"/>
      <c r="H166" s="107">
        <f>SUM(H165-H164)</f>
        <v>-9425.7203198461266</v>
      </c>
      <c r="I166" s="107"/>
      <c r="J166" s="107">
        <f>SUM(J165-J164)</f>
        <v>-10244.608219323058</v>
      </c>
      <c r="K166" s="49">
        <f>SUM(K165-K164)</f>
        <v>-31159.200913846071</v>
      </c>
      <c r="L166" s="49">
        <f>SUM(D166+F166+H166+J166)</f>
        <v>-31159.200913846074</v>
      </c>
      <c r="O166" s="49"/>
      <c r="Q166" s="49"/>
    </row>
    <row r="167" spans="1:17" x14ac:dyDescent="0.25">
      <c r="A167" s="11"/>
      <c r="B167" s="11"/>
      <c r="C167" s="11"/>
      <c r="D167" s="77"/>
      <c r="E167" s="107"/>
      <c r="F167" s="107"/>
      <c r="G167" s="107"/>
      <c r="H167" s="107"/>
      <c r="I167" s="107"/>
      <c r="J167" s="107"/>
      <c r="K167" s="49"/>
      <c r="L167" s="49"/>
      <c r="O167" s="49"/>
      <c r="Q167" s="49"/>
    </row>
    <row r="168" spans="1:17" x14ac:dyDescent="0.25">
      <c r="A168" s="11"/>
      <c r="B168" s="11"/>
      <c r="C168" s="11"/>
      <c r="D168" s="77"/>
      <c r="E168" s="107"/>
      <c r="F168" s="107"/>
      <c r="G168" s="107"/>
      <c r="H168" s="107"/>
      <c r="I168" s="107"/>
      <c r="J168" s="107"/>
      <c r="K168" s="49"/>
      <c r="L168" s="49"/>
      <c r="O168" s="49"/>
      <c r="Q168" s="49"/>
    </row>
    <row r="169" spans="1:17" x14ac:dyDescent="0.25">
      <c r="A169" s="11"/>
      <c r="B169" s="11"/>
      <c r="C169" s="11"/>
      <c r="D169" s="77"/>
      <c r="E169" s="107"/>
      <c r="F169" s="107"/>
      <c r="G169" s="107"/>
      <c r="H169" s="107"/>
      <c r="I169" s="107"/>
      <c r="J169" s="107"/>
      <c r="K169" s="49"/>
      <c r="L169" s="49"/>
      <c r="O169" s="49"/>
      <c r="Q169" s="49"/>
    </row>
    <row r="170" spans="1:17" x14ac:dyDescent="0.25">
      <c r="A170" s="11"/>
      <c r="B170" s="11"/>
      <c r="C170" s="11"/>
      <c r="D170" s="77"/>
      <c r="E170" s="107"/>
      <c r="F170" s="107"/>
      <c r="G170" s="107"/>
      <c r="H170" s="107"/>
      <c r="I170" s="107"/>
      <c r="J170" s="107"/>
      <c r="K170" s="49"/>
      <c r="L170" s="49"/>
      <c r="O170" s="49"/>
      <c r="Q170" s="49"/>
    </row>
    <row r="171" spans="1:17" x14ac:dyDescent="0.25">
      <c r="A171" s="11"/>
      <c r="B171" s="11"/>
      <c r="C171" s="11"/>
      <c r="D171" s="77"/>
      <c r="E171" s="107"/>
      <c r="F171" s="107"/>
      <c r="G171" s="107"/>
      <c r="H171" s="107"/>
      <c r="I171" s="107"/>
      <c r="J171" s="107"/>
      <c r="K171" s="49"/>
      <c r="L171" s="49"/>
      <c r="O171" s="49"/>
      <c r="Q171" s="49"/>
    </row>
    <row r="172" spans="1:17" x14ac:dyDescent="0.25">
      <c r="A172" s="11"/>
      <c r="B172" s="11"/>
      <c r="C172" s="11"/>
      <c r="D172" s="77"/>
      <c r="E172" s="107"/>
      <c r="F172" s="107"/>
      <c r="G172" s="107"/>
      <c r="H172" s="107"/>
      <c r="I172" s="107"/>
      <c r="J172" s="107"/>
      <c r="K172" s="49"/>
      <c r="L172" s="49"/>
      <c r="O172" s="49"/>
      <c r="Q172" s="49"/>
    </row>
    <row r="173" spans="1:17" ht="15.75" thickBot="1" x14ac:dyDescent="0.3">
      <c r="A173" s="11"/>
      <c r="B173" s="11"/>
      <c r="C173" s="11"/>
      <c r="D173" s="77"/>
      <c r="E173" s="107"/>
      <c r="F173" s="107"/>
      <c r="G173" s="107"/>
      <c r="H173" s="107"/>
      <c r="I173" s="107"/>
      <c r="J173" s="107"/>
      <c r="K173" s="49"/>
      <c r="O173" s="49"/>
      <c r="Q173" s="49"/>
    </row>
    <row r="174" spans="1:17" x14ac:dyDescent="0.25">
      <c r="A174" s="5" t="s">
        <v>38</v>
      </c>
      <c r="B174" s="6" t="s">
        <v>41</v>
      </c>
      <c r="C174" s="7"/>
      <c r="D174" s="31">
        <v>9353</v>
      </c>
      <c r="E174" s="7"/>
      <c r="F174" s="31">
        <v>5773</v>
      </c>
      <c r="G174" s="7"/>
      <c r="H174" s="31">
        <v>15591</v>
      </c>
      <c r="I174" s="7"/>
      <c r="J174" s="99">
        <v>7125</v>
      </c>
      <c r="K174" s="88"/>
      <c r="L174" s="7"/>
      <c r="M174" s="31"/>
      <c r="N174" s="7"/>
      <c r="O174" s="92"/>
      <c r="P174" s="7"/>
      <c r="Q174" s="103"/>
    </row>
    <row r="175" spans="1:17" x14ac:dyDescent="0.25">
      <c r="A175" s="12"/>
      <c r="B175" s="4" t="s">
        <v>28</v>
      </c>
      <c r="C175" s="3"/>
      <c r="D175" s="32">
        <v>3986</v>
      </c>
      <c r="E175" s="3"/>
      <c r="F175" s="32">
        <v>1152</v>
      </c>
      <c r="G175" s="3"/>
      <c r="H175" s="32">
        <v>3045</v>
      </c>
      <c r="I175" s="3"/>
      <c r="J175" s="100">
        <v>3218</v>
      </c>
      <c r="K175" s="8"/>
      <c r="L175" s="3"/>
      <c r="M175" s="32"/>
      <c r="N175" s="3"/>
      <c r="O175" s="93"/>
      <c r="P175" s="3"/>
      <c r="Q175" s="104"/>
    </row>
    <row r="176" spans="1:17" x14ac:dyDescent="0.25">
      <c r="A176" s="12"/>
      <c r="B176" s="4" t="s">
        <v>42</v>
      </c>
      <c r="C176" s="3"/>
      <c r="D176" s="32">
        <v>125</v>
      </c>
      <c r="E176" s="3"/>
      <c r="F176" s="32">
        <v>328</v>
      </c>
      <c r="G176" s="3"/>
      <c r="H176" s="32">
        <v>259</v>
      </c>
      <c r="I176" s="3"/>
      <c r="J176" s="100">
        <v>134</v>
      </c>
      <c r="K176" s="8"/>
      <c r="L176" s="3"/>
      <c r="M176" s="119">
        <f>SUM(M182/P182)</f>
        <v>206.30928425743681</v>
      </c>
      <c r="N176" s="3"/>
      <c r="O176" s="93"/>
      <c r="P176" s="3"/>
      <c r="Q176" s="104"/>
    </row>
    <row r="177" spans="1:17" x14ac:dyDescent="0.25">
      <c r="A177" s="12"/>
      <c r="B177" s="3" t="s">
        <v>43</v>
      </c>
      <c r="C177" s="3">
        <v>45</v>
      </c>
      <c r="D177" s="32">
        <v>1130</v>
      </c>
      <c r="E177" s="3">
        <v>25</v>
      </c>
      <c r="F177" s="32">
        <v>1185</v>
      </c>
      <c r="G177" s="3">
        <v>79</v>
      </c>
      <c r="H177" s="32">
        <v>1705</v>
      </c>
      <c r="I177" s="3">
        <v>34</v>
      </c>
      <c r="J177" s="100">
        <v>1018</v>
      </c>
      <c r="K177" s="8"/>
      <c r="L177" s="3"/>
      <c r="M177" s="32"/>
      <c r="N177" s="3"/>
      <c r="O177" s="93"/>
      <c r="P177" s="3"/>
      <c r="Q177" s="104"/>
    </row>
    <row r="178" spans="1:17" x14ac:dyDescent="0.25">
      <c r="A178" s="20"/>
      <c r="B178" s="26" t="s">
        <v>81</v>
      </c>
      <c r="C178" s="21"/>
      <c r="D178" s="30">
        <v>1000</v>
      </c>
      <c r="E178" s="21"/>
      <c r="F178" s="30">
        <v>1000</v>
      </c>
      <c r="G178" s="21"/>
      <c r="H178" s="30">
        <v>1300</v>
      </c>
      <c r="I178" s="21"/>
      <c r="J178" s="116">
        <v>1000</v>
      </c>
      <c r="K178" s="8"/>
      <c r="L178" s="3"/>
      <c r="M178" s="32"/>
      <c r="N178" s="3"/>
      <c r="O178" s="93"/>
      <c r="P178" s="3"/>
      <c r="Q178" s="104"/>
    </row>
    <row r="179" spans="1:17" ht="15.75" thickBot="1" x14ac:dyDescent="0.3">
      <c r="A179" s="14"/>
      <c r="B179" s="10" t="s">
        <v>47</v>
      </c>
      <c r="C179" s="10"/>
      <c r="D179" s="33">
        <f>SUM(D174:D178)</f>
        <v>15594</v>
      </c>
      <c r="E179" s="10"/>
      <c r="F179" s="33">
        <f>SUM(F174:F178)</f>
        <v>9438</v>
      </c>
      <c r="G179" s="10"/>
      <c r="H179" s="33">
        <f>SUM(H174:H178)</f>
        <v>21900</v>
      </c>
      <c r="I179" s="10"/>
      <c r="J179" s="101">
        <f>SUM(J174:J178)</f>
        <v>12495</v>
      </c>
      <c r="K179" s="8">
        <f>SUM(J179+H179+F179+D179)</f>
        <v>59427</v>
      </c>
      <c r="L179" s="3"/>
      <c r="M179" s="32"/>
      <c r="N179" s="3">
        <v>186</v>
      </c>
      <c r="O179" s="93"/>
      <c r="P179" s="3"/>
      <c r="Q179" s="104"/>
    </row>
    <row r="180" spans="1:17" ht="15.75" thickBot="1" x14ac:dyDescent="0.3">
      <c r="A180" s="13"/>
      <c r="B180" s="11"/>
      <c r="C180" s="11"/>
      <c r="D180" s="29"/>
      <c r="E180" s="11"/>
      <c r="F180" s="29"/>
      <c r="G180" s="11"/>
      <c r="H180" s="29"/>
      <c r="I180" s="11"/>
      <c r="J180" s="29"/>
      <c r="K180" s="8"/>
      <c r="L180" s="3"/>
      <c r="M180" s="32"/>
      <c r="N180" s="3"/>
      <c r="O180" s="93"/>
      <c r="P180" s="3"/>
      <c r="Q180" s="104"/>
    </row>
    <row r="181" spans="1:17" x14ac:dyDescent="0.25">
      <c r="A181" s="5" t="s">
        <v>39</v>
      </c>
      <c r="B181" s="6" t="s">
        <v>41</v>
      </c>
      <c r="C181" s="24">
        <f>SUM(C177+C184)</f>
        <v>80</v>
      </c>
      <c r="D181" s="31">
        <v>9353</v>
      </c>
      <c r="E181" s="24">
        <f>SUM(E177+E184)</f>
        <v>64</v>
      </c>
      <c r="F181" s="31">
        <v>4836</v>
      </c>
      <c r="G181" s="24">
        <f>SUM(G184+G177)</f>
        <v>160</v>
      </c>
      <c r="H181" s="31">
        <v>15852</v>
      </c>
      <c r="I181" s="24">
        <f>SUM(I177+I184)</f>
        <v>71</v>
      </c>
      <c r="J181" s="99">
        <v>7795</v>
      </c>
      <c r="K181" s="8"/>
      <c r="L181" s="3"/>
      <c r="M181" s="32"/>
      <c r="N181" s="3"/>
      <c r="O181" s="93"/>
      <c r="P181" s="3"/>
      <c r="Q181" s="104"/>
    </row>
    <row r="182" spans="1:17" x14ac:dyDescent="0.25">
      <c r="A182" s="12"/>
      <c r="B182" s="4" t="s">
        <v>28</v>
      </c>
      <c r="C182" s="3"/>
      <c r="D182" s="32">
        <v>3986</v>
      </c>
      <c r="E182" s="3"/>
      <c r="F182" s="32">
        <v>1152</v>
      </c>
      <c r="G182" s="3"/>
      <c r="H182" s="32">
        <v>3045</v>
      </c>
      <c r="I182" s="3"/>
      <c r="J182" s="100">
        <v>3218</v>
      </c>
      <c r="K182" s="12">
        <f>SUM(K179+K186)</f>
        <v>118848</v>
      </c>
      <c r="L182" s="129">
        <f>SUM(K182/K295)</f>
        <v>0.13671799956976532</v>
      </c>
      <c r="M182" s="87">
        <f>SUM(K7*L182)</f>
        <v>69629.38343688492</v>
      </c>
      <c r="N182" s="48">
        <f>SUM(I181+G181+E181+C181)</f>
        <v>375</v>
      </c>
      <c r="O182" s="86">
        <f>SUM(K182-M182)</f>
        <v>49218.61656311508</v>
      </c>
      <c r="P182" s="48">
        <f>SUM(N182*0.9)</f>
        <v>337.5</v>
      </c>
      <c r="Q182" s="128">
        <f>SUM(O182/P182)</f>
        <v>145.83293796478543</v>
      </c>
    </row>
    <row r="183" spans="1:17" x14ac:dyDescent="0.25">
      <c r="A183" s="12"/>
      <c r="B183" s="4" t="s">
        <v>42</v>
      </c>
      <c r="C183" s="3"/>
      <c r="D183" s="32">
        <v>125</v>
      </c>
      <c r="E183" s="3"/>
      <c r="F183" s="32">
        <v>328</v>
      </c>
      <c r="G183" s="3"/>
      <c r="H183" s="32">
        <v>259</v>
      </c>
      <c r="I183" s="3"/>
      <c r="J183" s="100">
        <v>134</v>
      </c>
      <c r="K183" s="8"/>
      <c r="L183" s="3"/>
      <c r="M183" s="93">
        <f>SUM(P182*M176)</f>
        <v>69629.38343688492</v>
      </c>
      <c r="N183" s="3"/>
      <c r="O183" s="93"/>
      <c r="P183" s="3"/>
      <c r="Q183" s="104"/>
    </row>
    <row r="184" spans="1:17" x14ac:dyDescent="0.25">
      <c r="A184" s="12"/>
      <c r="B184" s="3" t="s">
        <v>43</v>
      </c>
      <c r="C184" s="3">
        <v>35</v>
      </c>
      <c r="D184" s="32">
        <v>1130</v>
      </c>
      <c r="E184" s="3">
        <v>39</v>
      </c>
      <c r="F184" s="32">
        <v>1185</v>
      </c>
      <c r="G184" s="3">
        <v>81</v>
      </c>
      <c r="H184" s="32">
        <v>1705</v>
      </c>
      <c r="I184" s="3">
        <v>37</v>
      </c>
      <c r="J184" s="100">
        <v>1018</v>
      </c>
      <c r="K184" s="8"/>
      <c r="L184" s="3"/>
      <c r="M184" s="32"/>
      <c r="N184" s="3"/>
      <c r="O184" s="93"/>
      <c r="P184" s="3"/>
      <c r="Q184" s="104"/>
    </row>
    <row r="185" spans="1:17" x14ac:dyDescent="0.25">
      <c r="A185" s="20"/>
      <c r="B185" s="26" t="s">
        <v>81</v>
      </c>
      <c r="C185" s="21"/>
      <c r="D185" s="30">
        <v>1000</v>
      </c>
      <c r="E185" s="21"/>
      <c r="F185" s="30">
        <v>1000</v>
      </c>
      <c r="G185" s="21"/>
      <c r="H185" s="30">
        <v>1300</v>
      </c>
      <c r="I185" s="21"/>
      <c r="J185" s="116">
        <v>1000</v>
      </c>
      <c r="K185" s="111"/>
      <c r="L185" s="21"/>
      <c r="M185" s="30"/>
      <c r="N185" s="21"/>
      <c r="O185" s="113"/>
      <c r="P185" s="21"/>
      <c r="Q185" s="112"/>
    </row>
    <row r="186" spans="1:17" ht="15.75" thickBot="1" x14ac:dyDescent="0.3">
      <c r="A186" s="14"/>
      <c r="B186" s="10" t="s">
        <v>47</v>
      </c>
      <c r="C186" s="89">
        <f>SUM(C181*0.9)</f>
        <v>72</v>
      </c>
      <c r="D186" s="33">
        <f>SUM(D181:D185)</f>
        <v>15594</v>
      </c>
      <c r="E186" s="89">
        <f>SUM(E181*0.9)</f>
        <v>57.6</v>
      </c>
      <c r="F186" s="33">
        <f>SUM(F181:F185)</f>
        <v>8501</v>
      </c>
      <c r="G186" s="89">
        <f>SUM(G181*0.9)</f>
        <v>144</v>
      </c>
      <c r="H186" s="33">
        <f>SUM(H181:H185)</f>
        <v>22161</v>
      </c>
      <c r="I186" s="89">
        <f>SUM(I181*0.9)</f>
        <v>63.9</v>
      </c>
      <c r="J186" s="101">
        <f>SUM(J181:J185)</f>
        <v>13165</v>
      </c>
      <c r="K186" s="9">
        <f>SUM(J186+H186+F186+D186)</f>
        <v>59421</v>
      </c>
      <c r="L186" s="10"/>
      <c r="M186" s="33"/>
      <c r="N186" s="10">
        <v>192</v>
      </c>
      <c r="O186" s="98"/>
      <c r="P186" s="10"/>
      <c r="Q186" s="105"/>
    </row>
    <row r="187" spans="1:17" x14ac:dyDescent="0.25">
      <c r="A187" s="13"/>
      <c r="B187" s="11"/>
      <c r="C187" s="11"/>
      <c r="D187" s="65">
        <f>SUM(D179+D186)</f>
        <v>31188</v>
      </c>
      <c r="E187" s="65"/>
      <c r="F187" s="65">
        <f>SUM(F179+F186)</f>
        <v>17939</v>
      </c>
      <c r="G187" s="65"/>
      <c r="H187" s="65">
        <f>SUM(H179+H186)</f>
        <v>44061</v>
      </c>
      <c r="I187" s="65"/>
      <c r="J187" s="65">
        <f>SUM(J179+J186)</f>
        <v>25660</v>
      </c>
      <c r="K187" s="49">
        <f>SUM(D187:J187)</f>
        <v>118848</v>
      </c>
      <c r="L187" s="49">
        <f>SUM(J187+H187+F187+D187)</f>
        <v>118848</v>
      </c>
      <c r="O187" s="49"/>
      <c r="Q187" s="49">
        <f>SUM(P182*Q182)</f>
        <v>49218.61656311508</v>
      </c>
    </row>
    <row r="188" spans="1:17" x14ac:dyDescent="0.25">
      <c r="A188" s="13"/>
      <c r="B188" s="22" t="s">
        <v>80</v>
      </c>
      <c r="C188" s="11"/>
      <c r="D188" s="67">
        <f>SUM(C186*M176)</f>
        <v>14854.26846653545</v>
      </c>
      <c r="E188" s="73"/>
      <c r="F188" s="68">
        <f>SUM(E186*M176)</f>
        <v>11883.41477322836</v>
      </c>
      <c r="G188" s="73"/>
      <c r="H188" s="74">
        <f>SUM(G186*M176)</f>
        <v>29708.5369330709</v>
      </c>
      <c r="I188" s="73"/>
      <c r="J188" s="69">
        <f>SUM(I186*M176)</f>
        <v>13183.163264050212</v>
      </c>
      <c r="K188" s="106">
        <f>SUM(J188+H188+F188+D188)</f>
        <v>69629.38343688492</v>
      </c>
      <c r="L188" s="49">
        <f>SUM(J188+H188+F188+D188)</f>
        <v>69629.38343688492</v>
      </c>
      <c r="O188" s="49"/>
      <c r="Q188" s="49"/>
    </row>
    <row r="189" spans="1:17" x14ac:dyDescent="0.25">
      <c r="A189" s="13"/>
      <c r="B189" s="11"/>
      <c r="C189" s="11"/>
      <c r="D189" s="77">
        <f>SUM(D188-D187)</f>
        <v>-16333.73153346455</v>
      </c>
      <c r="E189" s="107"/>
      <c r="F189" s="107">
        <f>SUM(F188-F187)</f>
        <v>-6055.58522677164</v>
      </c>
      <c r="G189" s="107"/>
      <c r="H189" s="107">
        <f>SUM(H188-H187)</f>
        <v>-14352.4630669291</v>
      </c>
      <c r="I189" s="107"/>
      <c r="J189" s="107">
        <f>SUM(J188-J187)</f>
        <v>-12476.836735949788</v>
      </c>
      <c r="K189" s="49">
        <f>SUM(K188-K187)</f>
        <v>-49218.61656311508</v>
      </c>
      <c r="L189" s="49">
        <f>SUM(J189+H189+F189+D189)</f>
        <v>-49218.61656311508</v>
      </c>
      <c r="O189" s="49"/>
      <c r="Q189" s="49"/>
    </row>
    <row r="190" spans="1:17" ht="15.75" thickBot="1" x14ac:dyDescent="0.3">
      <c r="A190" s="13"/>
      <c r="B190" s="11"/>
      <c r="C190" s="11"/>
      <c r="D190" s="29"/>
      <c r="E190" s="11"/>
      <c r="F190" s="29"/>
      <c r="G190" s="11"/>
      <c r="H190" s="29"/>
      <c r="I190" s="11"/>
      <c r="J190" s="29"/>
      <c r="K190" s="49"/>
      <c r="O190" s="49"/>
      <c r="Q190" s="49"/>
    </row>
    <row r="191" spans="1:17" x14ac:dyDescent="0.25">
      <c r="A191" s="5" t="s">
        <v>11</v>
      </c>
      <c r="B191" s="6" t="s">
        <v>41</v>
      </c>
      <c r="C191" s="24"/>
      <c r="D191" s="31">
        <v>4899</v>
      </c>
      <c r="E191" s="7"/>
      <c r="F191" s="31">
        <v>4899</v>
      </c>
      <c r="G191" s="7"/>
      <c r="H191" s="31">
        <v>7125</v>
      </c>
      <c r="I191" s="7"/>
      <c r="J191" s="99">
        <v>4899</v>
      </c>
      <c r="K191" s="88"/>
      <c r="L191" s="7"/>
      <c r="M191" s="31"/>
      <c r="N191" s="7"/>
      <c r="O191" s="92"/>
      <c r="P191" s="7"/>
      <c r="Q191" s="103"/>
    </row>
    <row r="192" spans="1:17" x14ac:dyDescent="0.25">
      <c r="A192" s="12"/>
      <c r="B192" s="4" t="s">
        <v>28</v>
      </c>
      <c r="C192" s="48"/>
      <c r="D192" s="32">
        <v>3144</v>
      </c>
      <c r="E192" s="3"/>
      <c r="F192" s="32">
        <v>2415</v>
      </c>
      <c r="G192" s="3"/>
      <c r="H192" s="32">
        <v>3573</v>
      </c>
      <c r="I192" s="3"/>
      <c r="J192" s="100">
        <v>4006</v>
      </c>
      <c r="K192" s="8"/>
      <c r="L192" s="3"/>
      <c r="M192" s="32"/>
      <c r="N192" s="3"/>
      <c r="O192" s="93"/>
      <c r="P192" s="3"/>
      <c r="Q192" s="104"/>
    </row>
    <row r="193" spans="1:17" x14ac:dyDescent="0.25">
      <c r="A193" s="12"/>
      <c r="B193" s="4" t="s">
        <v>42</v>
      </c>
      <c r="C193" s="48"/>
      <c r="D193" s="32">
        <v>1072</v>
      </c>
      <c r="E193" s="3"/>
      <c r="F193" s="32">
        <v>670</v>
      </c>
      <c r="G193" s="3"/>
      <c r="H193" s="32">
        <v>2060</v>
      </c>
      <c r="I193" s="3"/>
      <c r="J193" s="100">
        <v>2060</v>
      </c>
      <c r="K193" s="8"/>
      <c r="L193" s="3"/>
      <c r="M193" s="119">
        <f>SUM(M199/P199)</f>
        <v>411.90961293590851</v>
      </c>
      <c r="N193" s="3"/>
      <c r="O193" s="93"/>
      <c r="P193" s="3"/>
      <c r="Q193" s="104"/>
    </row>
    <row r="194" spans="1:17" x14ac:dyDescent="0.25">
      <c r="A194" s="12"/>
      <c r="B194" s="3" t="s">
        <v>43</v>
      </c>
      <c r="C194" s="4">
        <v>12</v>
      </c>
      <c r="D194" s="32">
        <v>0</v>
      </c>
      <c r="E194" s="3">
        <v>11</v>
      </c>
      <c r="F194" s="32">
        <v>0</v>
      </c>
      <c r="G194" s="3">
        <v>18</v>
      </c>
      <c r="H194" s="32">
        <v>0</v>
      </c>
      <c r="I194" s="3">
        <v>19</v>
      </c>
      <c r="J194" s="100">
        <v>0</v>
      </c>
      <c r="K194" s="8"/>
      <c r="L194" s="3"/>
      <c r="M194" s="32"/>
      <c r="N194" s="3"/>
      <c r="O194" s="93"/>
      <c r="P194" s="3"/>
      <c r="Q194" s="104"/>
    </row>
    <row r="195" spans="1:17" x14ac:dyDescent="0.25">
      <c r="A195" s="20"/>
      <c r="B195" s="26" t="s">
        <v>81</v>
      </c>
      <c r="C195" s="26"/>
      <c r="D195" s="30">
        <v>1300</v>
      </c>
      <c r="E195" s="21"/>
      <c r="F195" s="30">
        <v>1300</v>
      </c>
      <c r="G195" s="21"/>
      <c r="H195" s="30">
        <v>1300</v>
      </c>
      <c r="I195" s="21"/>
      <c r="J195" s="116">
        <v>1300</v>
      </c>
      <c r="K195" s="8"/>
      <c r="L195" s="3"/>
      <c r="M195" s="32"/>
      <c r="N195" s="3"/>
      <c r="O195" s="93"/>
      <c r="P195" s="3"/>
      <c r="Q195" s="104"/>
    </row>
    <row r="196" spans="1:17" ht="15.75" thickBot="1" x14ac:dyDescent="0.3">
      <c r="A196" s="9"/>
      <c r="B196" s="10" t="s">
        <v>47</v>
      </c>
      <c r="C196" s="10"/>
      <c r="D196" s="33">
        <f>SUM(D191:D195)</f>
        <v>10415</v>
      </c>
      <c r="E196" s="89">
        <v>9.9</v>
      </c>
      <c r="F196" s="33">
        <f>SUM(F191:F195)</f>
        <v>9284</v>
      </c>
      <c r="G196" s="10"/>
      <c r="H196" s="33">
        <f>SUM(H191:H195)</f>
        <v>14058</v>
      </c>
      <c r="I196" s="10"/>
      <c r="J196" s="101">
        <f>SUM(J191:J195)</f>
        <v>12265</v>
      </c>
      <c r="K196" s="8">
        <f>SUM(J196+H196+F196+D196)</f>
        <v>46022</v>
      </c>
      <c r="L196" s="3"/>
      <c r="M196" s="32"/>
      <c r="N196" s="3">
        <v>60</v>
      </c>
      <c r="O196" s="93"/>
      <c r="P196" s="3"/>
      <c r="Q196" s="104"/>
    </row>
    <row r="197" spans="1:17" ht="15.75" thickBot="1" x14ac:dyDescent="0.3">
      <c r="A197" s="11"/>
      <c r="B197" s="11"/>
      <c r="C197" s="11"/>
      <c r="D197" s="38"/>
      <c r="E197" s="11"/>
      <c r="F197" s="40"/>
      <c r="G197" s="11"/>
      <c r="H197" s="29"/>
      <c r="I197" s="11"/>
      <c r="J197" s="29"/>
      <c r="K197" s="8"/>
      <c r="L197" s="3"/>
      <c r="M197" s="32"/>
      <c r="N197" s="3"/>
      <c r="O197" s="93"/>
      <c r="P197" s="3"/>
      <c r="Q197" s="104"/>
    </row>
    <row r="198" spans="1:17" ht="15.75" thickBot="1" x14ac:dyDescent="0.3">
      <c r="A198" s="5" t="s">
        <v>12</v>
      </c>
      <c r="B198" s="6" t="s">
        <v>41</v>
      </c>
      <c r="C198" s="24">
        <f>SUM(C194+C201)</f>
        <v>35</v>
      </c>
      <c r="D198" s="33">
        <v>4899</v>
      </c>
      <c r="E198" s="24">
        <f>SUM(E194)</f>
        <v>11</v>
      </c>
      <c r="F198" s="34"/>
      <c r="G198" s="24">
        <f>SUM(G194+G201)</f>
        <v>46</v>
      </c>
      <c r="H198" s="31">
        <v>7125</v>
      </c>
      <c r="I198" s="24">
        <f>SUM(I194+I201)</f>
        <v>41</v>
      </c>
      <c r="J198" s="99">
        <v>4899</v>
      </c>
      <c r="K198" s="8"/>
      <c r="L198" s="3"/>
      <c r="M198" s="32"/>
      <c r="N198" s="3"/>
      <c r="O198" s="93"/>
      <c r="P198" s="3"/>
      <c r="Q198" s="104"/>
    </row>
    <row r="199" spans="1:17" x14ac:dyDescent="0.25">
      <c r="A199" s="12"/>
      <c r="B199" s="4" t="s">
        <v>28</v>
      </c>
      <c r="C199" s="3"/>
      <c r="D199" s="39">
        <v>2967</v>
      </c>
      <c r="E199" s="3"/>
      <c r="F199" s="35"/>
      <c r="G199" s="3"/>
      <c r="H199" s="32">
        <v>3242</v>
      </c>
      <c r="I199" s="3"/>
      <c r="J199" s="100">
        <v>5336</v>
      </c>
      <c r="K199" s="12">
        <f>SUM(K196+K203)</f>
        <v>84158</v>
      </c>
      <c r="L199" s="129">
        <f>SUM(K199/K295)</f>
        <v>9.6812006998790973E-2</v>
      </c>
      <c r="M199" s="87">
        <f>SUM(K7*L199)</f>
        <v>49305.580668428251</v>
      </c>
      <c r="N199" s="48">
        <f>SUM(C198+E198+G198+I198)</f>
        <v>133</v>
      </c>
      <c r="O199" s="86">
        <f>SUM(K199-M199)</f>
        <v>34852.419331571749</v>
      </c>
      <c r="P199" s="48">
        <f>SUM(N199*0.9)</f>
        <v>119.7</v>
      </c>
      <c r="Q199" s="128">
        <f>SUM(O199/P199)</f>
        <v>291.16473961212824</v>
      </c>
    </row>
    <row r="200" spans="1:17" x14ac:dyDescent="0.25">
      <c r="A200" s="12"/>
      <c r="B200" s="4" t="s">
        <v>42</v>
      </c>
      <c r="C200" s="3"/>
      <c r="D200" s="32">
        <v>1648</v>
      </c>
      <c r="E200" s="3"/>
      <c r="F200" s="35"/>
      <c r="G200" s="3"/>
      <c r="H200" s="32">
        <v>2060</v>
      </c>
      <c r="I200" s="3"/>
      <c r="J200" s="100">
        <v>2060</v>
      </c>
      <c r="K200" s="8"/>
      <c r="L200" s="3"/>
      <c r="M200" s="93">
        <f>SUM(P199*M193)</f>
        <v>49305.580668428251</v>
      </c>
      <c r="N200" s="3"/>
      <c r="O200" s="93"/>
      <c r="P200" s="3"/>
      <c r="Q200" s="104"/>
    </row>
    <row r="201" spans="1:17" x14ac:dyDescent="0.25">
      <c r="A201" s="12"/>
      <c r="B201" s="3" t="s">
        <v>43</v>
      </c>
      <c r="C201" s="3">
        <v>23</v>
      </c>
      <c r="D201" s="32">
        <v>0</v>
      </c>
      <c r="E201" s="3"/>
      <c r="F201" s="35"/>
      <c r="G201" s="3">
        <v>28</v>
      </c>
      <c r="H201" s="32">
        <v>0</v>
      </c>
      <c r="I201" s="3">
        <v>22</v>
      </c>
      <c r="J201" s="100">
        <v>0</v>
      </c>
      <c r="K201" s="8"/>
      <c r="L201" s="3"/>
      <c r="M201" s="32"/>
      <c r="N201" s="3"/>
      <c r="O201" s="93"/>
      <c r="P201" s="3"/>
      <c r="Q201" s="104"/>
    </row>
    <row r="202" spans="1:17" x14ac:dyDescent="0.25">
      <c r="A202" s="20"/>
      <c r="B202" s="26" t="s">
        <v>81</v>
      </c>
      <c r="C202" s="21"/>
      <c r="D202" s="30">
        <v>1300</v>
      </c>
      <c r="E202" s="21"/>
      <c r="F202" s="36"/>
      <c r="G202" s="21"/>
      <c r="H202" s="30">
        <v>1300</v>
      </c>
      <c r="I202" s="21"/>
      <c r="J202" s="116">
        <v>1300</v>
      </c>
      <c r="K202" s="111"/>
      <c r="L202" s="21"/>
      <c r="M202" s="30"/>
      <c r="N202" s="21"/>
      <c r="O202" s="113"/>
      <c r="P202" s="21"/>
      <c r="Q202" s="112"/>
    </row>
    <row r="203" spans="1:17" ht="15.75" thickBot="1" x14ac:dyDescent="0.3">
      <c r="A203" s="9"/>
      <c r="B203" s="10" t="s">
        <v>47</v>
      </c>
      <c r="C203" s="89">
        <f>SUM(C198*0.9)</f>
        <v>31.5</v>
      </c>
      <c r="D203" s="33">
        <f>SUM(D198:D202)</f>
        <v>10814</v>
      </c>
      <c r="E203" s="10"/>
      <c r="F203" s="37"/>
      <c r="G203" s="89">
        <f>SUM(G198*0.9)</f>
        <v>41.4</v>
      </c>
      <c r="H203" s="33">
        <f>SUM(H198:H202)</f>
        <v>13727</v>
      </c>
      <c r="I203" s="89">
        <f>SUM(I198*0.9)</f>
        <v>36.9</v>
      </c>
      <c r="J203" s="101">
        <f>SUM(J198:J202)</f>
        <v>13595</v>
      </c>
      <c r="K203" s="9">
        <f>SUM(J203+H203+D203)</f>
        <v>38136</v>
      </c>
      <c r="L203" s="10"/>
      <c r="M203" s="33"/>
      <c r="N203" s="10">
        <v>73</v>
      </c>
      <c r="O203" s="98"/>
      <c r="P203" s="10"/>
      <c r="Q203" s="105"/>
    </row>
    <row r="204" spans="1:17" x14ac:dyDescent="0.25">
      <c r="A204" s="11"/>
      <c r="B204" s="11"/>
      <c r="C204" s="11"/>
      <c r="D204" s="65">
        <f>SUM(D203+D196)</f>
        <v>21229</v>
      </c>
      <c r="E204" s="65"/>
      <c r="F204" s="65">
        <f>SUM(F196)</f>
        <v>9284</v>
      </c>
      <c r="G204" s="65"/>
      <c r="H204" s="65">
        <f>SUM(H203+H196)</f>
        <v>27785</v>
      </c>
      <c r="I204" s="65"/>
      <c r="J204" s="108">
        <f>SUM(J203+J196)</f>
        <v>25860</v>
      </c>
      <c r="K204" s="49">
        <f>SUM(D204:J204)</f>
        <v>84158</v>
      </c>
      <c r="O204" s="49"/>
      <c r="Q204" s="49">
        <f>SUM(P199*Q199)</f>
        <v>34852.419331571749</v>
      </c>
    </row>
    <row r="205" spans="1:17" x14ac:dyDescent="0.25">
      <c r="A205" s="11"/>
      <c r="B205" s="22" t="s">
        <v>80</v>
      </c>
      <c r="C205" s="11"/>
      <c r="D205" s="67">
        <f>SUM(C203*M193)</f>
        <v>12975.152807481118</v>
      </c>
      <c r="E205" s="73"/>
      <c r="F205" s="68">
        <f>SUM(E196*M193)</f>
        <v>4077.9051680654943</v>
      </c>
      <c r="G205" s="73"/>
      <c r="H205" s="74">
        <f>SUM(G203*M193)</f>
        <v>17053.057975546613</v>
      </c>
      <c r="I205" s="73"/>
      <c r="J205" s="69">
        <f>SUM(I203*M193)</f>
        <v>15199.464717335024</v>
      </c>
      <c r="K205" s="106">
        <f>SUM(J205+H205+F205+D205)</f>
        <v>49305.580668428243</v>
      </c>
      <c r="L205" s="49">
        <f>SUM(J205+H205+F205+D205)</f>
        <v>49305.580668428243</v>
      </c>
      <c r="O205" s="49"/>
      <c r="Q205" s="49"/>
    </row>
    <row r="206" spans="1:17" x14ac:dyDescent="0.25">
      <c r="A206" s="11"/>
      <c r="B206" s="11"/>
      <c r="C206" s="11"/>
      <c r="D206" s="77">
        <f>SUM(D205-D204)</f>
        <v>-8253.8471925188824</v>
      </c>
      <c r="E206" s="107"/>
      <c r="F206" s="77">
        <f>SUM(F205-F204)</f>
        <v>-5206.0948319345061</v>
      </c>
      <c r="G206" s="77"/>
      <c r="H206" s="77">
        <f>SUM(H205-H204)</f>
        <v>-10731.942024453387</v>
      </c>
      <c r="I206" s="77"/>
      <c r="J206" s="77">
        <f>SUM(J205-J204)</f>
        <v>-10660.535282664976</v>
      </c>
      <c r="K206" s="49">
        <f>SUM(K205-K204)</f>
        <v>-34852.419331571757</v>
      </c>
      <c r="L206" s="49">
        <f>SUM(J206+H206+F206+D206)</f>
        <v>-34852.419331571757</v>
      </c>
      <c r="O206" s="49"/>
      <c r="Q206" s="49"/>
    </row>
    <row r="207" spans="1:17" ht="15.75" thickBot="1" x14ac:dyDescent="0.3">
      <c r="A207" s="11"/>
      <c r="B207" s="11"/>
      <c r="C207" s="11"/>
      <c r="D207" s="29"/>
      <c r="E207" s="11"/>
      <c r="F207" s="29"/>
      <c r="G207" s="11"/>
      <c r="H207" s="29"/>
      <c r="I207" s="11"/>
      <c r="J207" s="29"/>
      <c r="K207" s="49"/>
      <c r="O207" s="49"/>
      <c r="Q207" s="49"/>
    </row>
    <row r="208" spans="1:17" x14ac:dyDescent="0.25">
      <c r="A208" s="5" t="s">
        <v>14</v>
      </c>
      <c r="B208" s="6" t="s">
        <v>41</v>
      </c>
      <c r="C208" s="7"/>
      <c r="D208" s="31">
        <v>5093</v>
      </c>
      <c r="E208" s="7"/>
      <c r="F208" s="31">
        <v>5093</v>
      </c>
      <c r="G208" s="7"/>
      <c r="H208" s="31">
        <v>5093</v>
      </c>
      <c r="I208" s="7"/>
      <c r="J208" s="41">
        <v>5093</v>
      </c>
      <c r="K208" s="88"/>
      <c r="L208" s="7"/>
      <c r="M208" s="31"/>
      <c r="N208" s="7"/>
      <c r="O208" s="92"/>
      <c r="P208" s="7"/>
      <c r="Q208" s="103"/>
    </row>
    <row r="209" spans="1:17" x14ac:dyDescent="0.25">
      <c r="A209" s="8"/>
      <c r="B209" s="4" t="s">
        <v>28</v>
      </c>
      <c r="C209" s="3"/>
      <c r="D209" s="32"/>
      <c r="E209" s="3"/>
      <c r="F209" s="32"/>
      <c r="G209" s="3"/>
      <c r="H209" s="32"/>
      <c r="I209" s="3"/>
      <c r="J209" s="42"/>
      <c r="K209" s="8"/>
      <c r="L209" s="3"/>
      <c r="M209" s="32"/>
      <c r="N209" s="3"/>
      <c r="O209" s="93"/>
      <c r="P209" s="3"/>
      <c r="Q209" s="104"/>
    </row>
    <row r="210" spans="1:17" x14ac:dyDescent="0.25">
      <c r="A210" s="8"/>
      <c r="B210" s="4" t="s">
        <v>42</v>
      </c>
      <c r="C210" s="3"/>
      <c r="D210" s="32"/>
      <c r="E210" s="3"/>
      <c r="F210" s="32"/>
      <c r="G210" s="3"/>
      <c r="H210" s="32"/>
      <c r="I210" s="3"/>
      <c r="J210" s="42"/>
      <c r="K210" s="8"/>
      <c r="L210" s="3"/>
      <c r="M210" s="119">
        <f>SUM(M213/P213)</f>
        <v>118.40602650659788</v>
      </c>
      <c r="N210" s="3"/>
      <c r="O210" s="93"/>
      <c r="P210" s="3"/>
      <c r="Q210" s="104"/>
    </row>
    <row r="211" spans="1:17" x14ac:dyDescent="0.25">
      <c r="A211" s="8"/>
      <c r="B211" s="3" t="s">
        <v>43</v>
      </c>
      <c r="C211" s="48">
        <v>30</v>
      </c>
      <c r="D211" s="32"/>
      <c r="E211" s="48">
        <v>43</v>
      </c>
      <c r="F211" s="32"/>
      <c r="G211" s="48">
        <v>22</v>
      </c>
      <c r="H211" s="32"/>
      <c r="I211" s="48">
        <v>17</v>
      </c>
      <c r="J211" s="42"/>
      <c r="K211" s="8"/>
      <c r="L211" s="3"/>
      <c r="M211" s="32"/>
      <c r="N211" s="3"/>
      <c r="O211" s="93"/>
      <c r="P211" s="3"/>
      <c r="Q211" s="104"/>
    </row>
    <row r="212" spans="1:17" x14ac:dyDescent="0.25">
      <c r="A212" s="111"/>
      <c r="B212" s="26" t="s">
        <v>81</v>
      </c>
      <c r="C212" s="21"/>
      <c r="D212" s="30">
        <v>1100</v>
      </c>
      <c r="E212" s="21"/>
      <c r="F212" s="30">
        <v>1100</v>
      </c>
      <c r="G212" s="21"/>
      <c r="H212" s="30">
        <v>1100</v>
      </c>
      <c r="I212" s="21"/>
      <c r="J212" s="43">
        <v>1100</v>
      </c>
      <c r="K212" s="111"/>
      <c r="L212" s="21"/>
      <c r="M212" s="30"/>
      <c r="N212" s="21"/>
      <c r="O212" s="113"/>
      <c r="P212" s="21"/>
      <c r="Q212" s="112"/>
    </row>
    <row r="213" spans="1:17" ht="15.75" thickBot="1" x14ac:dyDescent="0.3">
      <c r="A213" s="9"/>
      <c r="B213" s="10" t="s">
        <v>47</v>
      </c>
      <c r="C213" s="89">
        <f>SUM(C211*0.9)</f>
        <v>27</v>
      </c>
      <c r="D213" s="33">
        <f>SUM(D208:D211)</f>
        <v>5093</v>
      </c>
      <c r="E213" s="89">
        <f>SUM(E211*0.9)</f>
        <v>38.700000000000003</v>
      </c>
      <c r="F213" s="33">
        <f>SUM(F208:F211)</f>
        <v>5093</v>
      </c>
      <c r="G213" s="89">
        <f>SUM(G211*0.9)</f>
        <v>19.8</v>
      </c>
      <c r="H213" s="33">
        <f>SUM(H208:H211)</f>
        <v>5093</v>
      </c>
      <c r="I213" s="89">
        <f>SUM(I211*0.9)</f>
        <v>15.3</v>
      </c>
      <c r="J213" s="44">
        <f>SUM(J208:J211)</f>
        <v>5093</v>
      </c>
      <c r="K213" s="14">
        <f>SUM(J213+H213+F213+D213)</f>
        <v>20372</v>
      </c>
      <c r="L213" s="130">
        <f>SUM(K213/K295)</f>
        <v>2.3435136369440453E-2</v>
      </c>
      <c r="M213" s="90">
        <f>SUM(K7*L213)</f>
        <v>11935.327471865066</v>
      </c>
      <c r="N213" s="89">
        <f>SUM(C211+E211+G211+I211)</f>
        <v>112</v>
      </c>
      <c r="O213" s="91">
        <f>SUM(K213-M213)</f>
        <v>8436.6725281349336</v>
      </c>
      <c r="P213" s="89">
        <f>SUM(N213*0.9)</f>
        <v>100.8</v>
      </c>
      <c r="Q213" s="125">
        <f>SUM(O213/P213)</f>
        <v>83.697148096576726</v>
      </c>
    </row>
    <row r="214" spans="1:17" x14ac:dyDescent="0.25">
      <c r="A214" s="11"/>
      <c r="B214" s="22" t="s">
        <v>80</v>
      </c>
      <c r="C214" s="11"/>
      <c r="D214" s="67">
        <f>SUM(C213*M210)</f>
        <v>3196.962715678143</v>
      </c>
      <c r="E214" s="73"/>
      <c r="F214" s="68">
        <f>SUM(E213*M210)</f>
        <v>4582.3132258053383</v>
      </c>
      <c r="G214" s="73"/>
      <c r="H214" s="74">
        <f>SUM(G213*M210)</f>
        <v>2344.4393248306383</v>
      </c>
      <c r="I214" s="73"/>
      <c r="J214" s="69">
        <f>SUM(I213*M210)</f>
        <v>1811.6122055509477</v>
      </c>
      <c r="K214" s="70">
        <f>SUM(J214+H214+F214+D214)</f>
        <v>11935.327471865068</v>
      </c>
      <c r="M214" s="49">
        <f>SUM(P213*M210)</f>
        <v>11935.327471865066</v>
      </c>
      <c r="O214" s="49"/>
      <c r="Q214" s="49">
        <f>SUM(P213*Q213)</f>
        <v>8436.6725281349336</v>
      </c>
    </row>
    <row r="215" spans="1:17" x14ac:dyDescent="0.25">
      <c r="A215" s="11"/>
      <c r="B215" s="11"/>
      <c r="C215" s="11"/>
      <c r="D215" s="77">
        <f>SUM(D214-D213)</f>
        <v>-1896.037284321857</v>
      </c>
      <c r="E215" s="107"/>
      <c r="F215" s="77">
        <f>SUM(F214-F213)</f>
        <v>-510.68677419466167</v>
      </c>
      <c r="G215" s="77"/>
      <c r="H215" s="77">
        <f>SUM(H214-H213)</f>
        <v>-2748.5606751693617</v>
      </c>
      <c r="I215" s="77"/>
      <c r="J215" s="77">
        <f>SUM(J214-J213)</f>
        <v>-3281.3877944490523</v>
      </c>
      <c r="K215" s="49">
        <f>SUM(K214-K213)</f>
        <v>-8436.6725281349318</v>
      </c>
      <c r="O215" s="49"/>
    </row>
    <row r="216" spans="1:17" x14ac:dyDescent="0.25">
      <c r="A216" s="11"/>
      <c r="B216" s="11"/>
      <c r="C216" s="11"/>
      <c r="D216" s="71"/>
      <c r="E216" s="73"/>
      <c r="F216" s="71"/>
      <c r="G216" s="71"/>
      <c r="H216" s="71"/>
      <c r="I216" s="71"/>
      <c r="J216" s="71"/>
      <c r="K216" s="49"/>
      <c r="O216" s="49"/>
    </row>
    <row r="217" spans="1:17" x14ac:dyDescent="0.25">
      <c r="A217" s="11"/>
      <c r="B217" s="11"/>
      <c r="C217" s="11"/>
      <c r="D217" s="109"/>
      <c r="E217" s="73"/>
      <c r="F217" s="71"/>
      <c r="G217" s="71"/>
      <c r="H217" s="71"/>
      <c r="I217" s="71"/>
      <c r="J217" s="71"/>
      <c r="K217" s="64">
        <f>SUM(K214+K205+K188+K165+K155+K138+K119+K102+K70+K51+K36+K25)</f>
        <v>509292.00000000012</v>
      </c>
      <c r="O217" s="49"/>
    </row>
    <row r="218" spans="1:17" x14ac:dyDescent="0.25">
      <c r="A218" s="11"/>
      <c r="B218" s="11"/>
      <c r="C218" s="11"/>
      <c r="D218" s="77"/>
      <c r="E218" s="73"/>
      <c r="F218" s="71"/>
      <c r="G218" s="71"/>
      <c r="H218" s="71"/>
      <c r="I218" s="71"/>
      <c r="J218" s="71"/>
      <c r="K218" s="49"/>
      <c r="M218" s="28">
        <f>SUM(M213+M199+M182+M164+M149+M137+M112+M96+M63+M50+M35+M24)</f>
        <v>509292</v>
      </c>
      <c r="O218" s="49"/>
    </row>
    <row r="219" spans="1:17" x14ac:dyDescent="0.25">
      <c r="A219" s="11"/>
      <c r="B219" s="65"/>
      <c r="C219" s="11"/>
      <c r="D219" s="29"/>
      <c r="E219" s="11"/>
      <c r="F219" s="29"/>
      <c r="G219" s="11"/>
      <c r="H219" s="29"/>
      <c r="I219" s="11"/>
      <c r="J219" s="29"/>
    </row>
    <row r="220" spans="1:17" x14ac:dyDescent="0.25">
      <c r="A220" s="11"/>
      <c r="B220" s="22" t="s">
        <v>80</v>
      </c>
      <c r="C220" s="11"/>
      <c r="D220" s="110">
        <f>SUM(D214+D205+D188+D165+D155+D119+D101+D51+D36+D25)</f>
        <v>124381.62982202882</v>
      </c>
      <c r="E220" s="11"/>
      <c r="F220" s="83">
        <f>SUM(F214+F205+F188+F165+F155+F51+F36)</f>
        <v>76746.204826404428</v>
      </c>
      <c r="G220" s="11"/>
      <c r="H220" s="84">
        <f>SUM(H214+H205+H188+H165+H155+H138+H119+H102+H70+H51+H36+H25)</f>
        <v>216504.6242517549</v>
      </c>
      <c r="I220" s="11"/>
      <c r="J220" s="85">
        <f>SUM(J214+J205+J188+J165+J155+J51+J36+J25)</f>
        <v>91659.541099811933</v>
      </c>
      <c r="K220" s="28">
        <f>SUM(J220+H220+F220+D220)</f>
        <v>509292.00000000012</v>
      </c>
      <c r="L220" s="131">
        <f>SUM(L213+L199+L182+L164+L149+L137+L112+L96+L63+L50+L35+L24)</f>
        <v>1</v>
      </c>
      <c r="M220" s="66">
        <f>SUM(M213+M199+M182+M164+M149+M137+M112+M96+M63+M50+M35+M24)</f>
        <v>509292</v>
      </c>
      <c r="Q220" s="28">
        <f>SUM(Q214+Q204+Q187+Q165+Q154+Q138+Q118+Q101+Q69+Q51+Q36+Q25)</f>
        <v>360001</v>
      </c>
    </row>
    <row r="221" spans="1:17" x14ac:dyDescent="0.25">
      <c r="A221" s="11"/>
      <c r="B221" s="65">
        <f>SUM(D221+F221+H221+J221)</f>
        <v>548962</v>
      </c>
      <c r="C221" s="11"/>
      <c r="D221" s="29">
        <v>112704</v>
      </c>
      <c r="E221" s="11"/>
      <c r="F221" s="29">
        <v>67857</v>
      </c>
      <c r="G221" s="11"/>
      <c r="H221" s="29">
        <v>258279</v>
      </c>
      <c r="I221" s="11"/>
      <c r="J221" s="29">
        <v>110122</v>
      </c>
      <c r="K221" s="28">
        <f>SUM(J220+H220+F220+D220)</f>
        <v>509292.00000000012</v>
      </c>
    </row>
    <row r="222" spans="1:17" x14ac:dyDescent="0.25">
      <c r="A222" s="11"/>
      <c r="B222" s="65"/>
      <c r="C222" s="11"/>
      <c r="D222" s="29">
        <f>SUM(D220-D221)</f>
        <v>11677.629822028815</v>
      </c>
      <c r="E222" s="11"/>
      <c r="F222" s="29">
        <f>SUM(F220-F221)</f>
        <v>8889.2048264044279</v>
      </c>
      <c r="G222" s="11"/>
      <c r="H222" s="29">
        <f>SUM(H220-H221)</f>
        <v>-41774.375748245104</v>
      </c>
      <c r="I222" s="11"/>
      <c r="J222" s="29">
        <f>SUM(J220-J221)</f>
        <v>-18462.458900188067</v>
      </c>
      <c r="M222" s="28">
        <f>SUM(M213+M199+M182+M164+M149+M137+M112+M96+M63+M50+M35+M24)</f>
        <v>509292</v>
      </c>
      <c r="Q222" s="28">
        <v>626137</v>
      </c>
    </row>
    <row r="223" spans="1:17" x14ac:dyDescent="0.25">
      <c r="A223" s="11"/>
      <c r="B223" s="65">
        <f>SUM(B221+77175)</f>
        <v>626137</v>
      </c>
      <c r="C223" s="11"/>
      <c r="D223" s="29"/>
      <c r="E223" s="11"/>
      <c r="F223" s="29"/>
      <c r="G223" s="11"/>
      <c r="H223" s="29"/>
      <c r="I223" s="11"/>
      <c r="J223" s="29"/>
      <c r="K223" s="1">
        <f>SUM(K213+K199+K182+K164+K149+K137+K112+K96+K63+K50+K35+K24)</f>
        <v>869293</v>
      </c>
    </row>
    <row r="224" spans="1:17" x14ac:dyDescent="0.25">
      <c r="A224" s="11"/>
      <c r="B224" s="65"/>
      <c r="C224" s="11"/>
      <c r="D224" s="29"/>
      <c r="E224" s="11"/>
      <c r="F224" s="29"/>
      <c r="G224" s="11"/>
      <c r="H224" s="29"/>
      <c r="I224" s="11"/>
      <c r="J224" s="29"/>
      <c r="Q224" s="28">
        <f>SUM(Q220:Q222)</f>
        <v>986138</v>
      </c>
    </row>
    <row r="225" spans="1:10" x14ac:dyDescent="0.25">
      <c r="A225" s="11"/>
      <c r="B225" s="65"/>
      <c r="C225" s="11"/>
      <c r="D225" s="29"/>
      <c r="E225" s="11"/>
      <c r="F225" s="29"/>
      <c r="G225" s="11"/>
      <c r="H225" s="29"/>
      <c r="I225" s="11"/>
      <c r="J225" s="29"/>
    </row>
    <row r="226" spans="1:10" x14ac:dyDescent="0.25">
      <c r="A226" s="11"/>
      <c r="B226" s="65"/>
      <c r="C226" s="11"/>
      <c r="D226" s="29"/>
      <c r="E226" s="11"/>
      <c r="F226" s="29"/>
      <c r="G226" s="11"/>
      <c r="H226" s="29"/>
      <c r="I226" s="11"/>
      <c r="J226" s="29"/>
    </row>
    <row r="227" spans="1:10" x14ac:dyDescent="0.25">
      <c r="A227" s="11"/>
      <c r="B227" s="65"/>
      <c r="C227" s="11"/>
      <c r="D227" s="29"/>
      <c r="E227" s="11"/>
      <c r="F227" s="29"/>
      <c r="G227" s="11"/>
      <c r="H227" s="29"/>
      <c r="I227" s="11"/>
      <c r="J227" s="29"/>
    </row>
    <row r="228" spans="1:10" x14ac:dyDescent="0.25">
      <c r="A228" s="11"/>
      <c r="B228" s="65"/>
      <c r="C228" s="11"/>
      <c r="D228" s="29"/>
      <c r="E228" s="11"/>
      <c r="F228" s="29"/>
      <c r="G228" s="11"/>
      <c r="H228" s="29"/>
      <c r="I228" s="11"/>
      <c r="J228" s="29"/>
    </row>
    <row r="229" spans="1:10" x14ac:dyDescent="0.25">
      <c r="A229" s="11"/>
      <c r="B229" s="65"/>
      <c r="C229" s="11"/>
      <c r="D229" s="29"/>
      <c r="E229" s="11"/>
      <c r="F229" s="29"/>
      <c r="G229" s="11"/>
      <c r="H229" s="29"/>
      <c r="I229" s="11"/>
      <c r="J229" s="29"/>
    </row>
    <row r="230" spans="1:10" x14ac:dyDescent="0.25">
      <c r="A230" s="11"/>
      <c r="B230" s="65"/>
      <c r="C230" s="11"/>
      <c r="D230" s="29"/>
      <c r="E230" s="11"/>
      <c r="F230" s="29"/>
      <c r="G230" s="11"/>
      <c r="H230" s="29"/>
      <c r="I230" s="11"/>
      <c r="J230" s="29"/>
    </row>
    <row r="231" spans="1:10" x14ac:dyDescent="0.25">
      <c r="A231" s="11"/>
      <c r="B231" s="65"/>
      <c r="C231" s="11"/>
      <c r="D231" s="29"/>
      <c r="E231" s="11"/>
      <c r="F231" s="29"/>
      <c r="G231" s="11"/>
      <c r="H231" s="29"/>
      <c r="I231" s="11"/>
      <c r="J231" s="29"/>
    </row>
    <row r="232" spans="1:10" x14ac:dyDescent="0.25">
      <c r="A232" s="11"/>
      <c r="B232" s="65"/>
      <c r="C232" s="11"/>
      <c r="D232" s="29"/>
      <c r="E232" s="11"/>
      <c r="F232" s="29"/>
      <c r="G232" s="11"/>
      <c r="H232" s="29"/>
      <c r="I232" s="11"/>
      <c r="J232" s="29"/>
    </row>
    <row r="233" spans="1:10" x14ac:dyDescent="0.25">
      <c r="A233" s="11"/>
      <c r="B233" s="65"/>
      <c r="C233" s="11"/>
      <c r="D233" s="29"/>
      <c r="E233" s="11"/>
      <c r="F233" s="29"/>
      <c r="G233" s="11"/>
      <c r="H233" s="29"/>
      <c r="I233" s="11"/>
      <c r="J233" s="29"/>
    </row>
    <row r="234" spans="1:10" x14ac:dyDescent="0.25">
      <c r="A234" s="11"/>
      <c r="B234" s="65"/>
      <c r="C234" s="11"/>
      <c r="D234" s="29"/>
      <c r="E234" s="11"/>
      <c r="F234" s="29"/>
      <c r="G234" s="11"/>
      <c r="H234" s="29"/>
      <c r="I234" s="11"/>
      <c r="J234" s="29"/>
    </row>
    <row r="235" spans="1:10" x14ac:dyDescent="0.25">
      <c r="A235" s="11"/>
      <c r="B235" s="65"/>
      <c r="C235" s="11"/>
      <c r="D235" s="29"/>
      <c r="E235" s="11"/>
      <c r="F235" s="29"/>
      <c r="G235" s="11"/>
      <c r="H235" s="29"/>
      <c r="I235" s="11"/>
      <c r="J235" s="29"/>
    </row>
    <row r="236" spans="1:10" x14ac:dyDescent="0.25">
      <c r="A236" s="11"/>
      <c r="B236" s="65"/>
      <c r="C236" s="11"/>
      <c r="D236" s="29"/>
      <c r="E236" s="11"/>
      <c r="F236" s="29"/>
      <c r="G236" s="11"/>
      <c r="H236" s="29"/>
      <c r="I236" s="11"/>
      <c r="J236" s="29"/>
    </row>
    <row r="237" spans="1:10" x14ac:dyDescent="0.25">
      <c r="A237" s="11"/>
      <c r="B237" s="65"/>
      <c r="C237" s="11"/>
      <c r="D237" s="29"/>
      <c r="E237" s="11"/>
      <c r="F237" s="29"/>
      <c r="G237" s="11"/>
      <c r="H237" s="29"/>
      <c r="I237" s="11"/>
      <c r="J237" s="29"/>
    </row>
    <row r="238" spans="1:10" x14ac:dyDescent="0.25">
      <c r="A238" s="11"/>
      <c r="B238" s="65"/>
      <c r="C238" s="11"/>
      <c r="D238" s="29"/>
      <c r="E238" s="11"/>
      <c r="F238" s="29"/>
      <c r="G238" s="11"/>
      <c r="H238" s="29"/>
      <c r="I238" s="11"/>
      <c r="J238" s="29"/>
    </row>
    <row r="239" spans="1:10" x14ac:dyDescent="0.25">
      <c r="A239" s="11"/>
      <c r="B239" s="65"/>
      <c r="C239" s="11"/>
      <c r="D239" s="29"/>
      <c r="E239" s="11"/>
      <c r="F239" s="29"/>
      <c r="G239" s="11"/>
      <c r="H239" s="29"/>
      <c r="I239" s="11"/>
      <c r="J239" s="29"/>
    </row>
    <row r="240" spans="1:10" x14ac:dyDescent="0.25">
      <c r="A240" s="11"/>
      <c r="B240" s="65"/>
      <c r="C240" s="11"/>
      <c r="D240" s="29"/>
      <c r="E240" s="11"/>
      <c r="F240" s="29"/>
      <c r="G240" s="11"/>
      <c r="H240" s="29"/>
      <c r="I240" s="11"/>
      <c r="J240" s="29"/>
    </row>
    <row r="241" spans="1:10" x14ac:dyDescent="0.25">
      <c r="A241" s="11"/>
      <c r="B241" s="65"/>
      <c r="C241" s="11"/>
      <c r="D241" s="29"/>
      <c r="E241" s="11"/>
      <c r="F241" s="29"/>
      <c r="G241" s="11"/>
      <c r="H241" s="29"/>
      <c r="I241" s="11"/>
      <c r="J241" s="29"/>
    </row>
    <row r="242" spans="1:10" x14ac:dyDescent="0.25">
      <c r="A242" s="11"/>
      <c r="B242" s="65"/>
      <c r="C242" s="11"/>
      <c r="D242" s="29"/>
      <c r="E242" s="11"/>
      <c r="F242" s="29"/>
      <c r="G242" s="11"/>
      <c r="H242" s="29"/>
      <c r="I242" s="11"/>
      <c r="J242" s="29"/>
    </row>
    <row r="243" spans="1:10" x14ac:dyDescent="0.25">
      <c r="A243" s="11"/>
      <c r="B243" s="65"/>
      <c r="C243" s="11"/>
      <c r="D243" s="29"/>
      <c r="E243" s="11"/>
      <c r="F243" s="29"/>
      <c r="G243" s="11"/>
      <c r="H243" s="29"/>
      <c r="I243" s="11"/>
      <c r="J243" s="29"/>
    </row>
    <row r="244" spans="1:10" x14ac:dyDescent="0.25">
      <c r="A244" s="11"/>
      <c r="B244" s="65"/>
      <c r="C244" s="11"/>
      <c r="D244" s="29"/>
      <c r="E244" s="11"/>
      <c r="F244" s="29"/>
      <c r="G244" s="11"/>
      <c r="H244" s="29"/>
      <c r="I244" s="11"/>
      <c r="J244" s="29"/>
    </row>
    <row r="245" spans="1:10" x14ac:dyDescent="0.25">
      <c r="A245" s="11"/>
      <c r="B245" s="65"/>
      <c r="C245" s="11"/>
      <c r="D245" s="29"/>
      <c r="E245" s="11"/>
      <c r="F245" s="29"/>
      <c r="G245" s="11"/>
      <c r="H245" s="29"/>
      <c r="I245" s="11"/>
      <c r="J245" s="29"/>
    </row>
    <row r="246" spans="1:10" x14ac:dyDescent="0.25">
      <c r="A246" s="11"/>
      <c r="B246" s="65"/>
      <c r="C246" s="11"/>
      <c r="D246" s="29"/>
      <c r="E246" s="11"/>
      <c r="F246" s="29"/>
      <c r="G246" s="11"/>
      <c r="H246" s="29"/>
      <c r="I246" s="11"/>
      <c r="J246" s="29"/>
    </row>
    <row r="247" spans="1:10" x14ac:dyDescent="0.25">
      <c r="A247" s="11"/>
      <c r="B247" s="65"/>
      <c r="C247" s="11"/>
      <c r="D247" s="29"/>
      <c r="E247" s="11"/>
      <c r="F247" s="29"/>
      <c r="G247" s="11"/>
      <c r="H247" s="29"/>
      <c r="I247" s="11"/>
      <c r="J247" s="29"/>
    </row>
    <row r="248" spans="1:10" x14ac:dyDescent="0.25">
      <c r="A248" s="11"/>
      <c r="B248" s="65"/>
      <c r="C248" s="11"/>
      <c r="D248" s="29"/>
      <c r="E248" s="11"/>
      <c r="F248" s="29"/>
      <c r="G248" s="11"/>
      <c r="H248" s="29"/>
      <c r="I248" s="11"/>
      <c r="J248" s="29"/>
    </row>
    <row r="249" spans="1:10" x14ac:dyDescent="0.25">
      <c r="A249" s="11"/>
      <c r="B249" s="65"/>
      <c r="C249" s="11"/>
      <c r="D249" s="29"/>
      <c r="E249" s="11"/>
      <c r="F249" s="29"/>
      <c r="G249" s="11"/>
      <c r="H249" s="29"/>
      <c r="I249" s="11"/>
      <c r="J249" s="29"/>
    </row>
    <row r="250" spans="1:10" x14ac:dyDescent="0.25">
      <c r="A250" s="11"/>
      <c r="B250" s="65"/>
      <c r="C250" s="11"/>
      <c r="D250" s="29"/>
      <c r="E250" s="11"/>
      <c r="F250" s="29"/>
      <c r="G250" s="11"/>
      <c r="H250" s="29"/>
      <c r="I250" s="11"/>
      <c r="J250" s="29"/>
    </row>
    <row r="251" spans="1:10" x14ac:dyDescent="0.25">
      <c r="A251" s="11"/>
      <c r="B251" s="65"/>
      <c r="C251" s="11"/>
      <c r="D251" s="29"/>
      <c r="E251" s="11"/>
      <c r="F251" s="29"/>
      <c r="G251" s="11"/>
      <c r="H251" s="29"/>
      <c r="I251" s="11"/>
      <c r="J251" s="29"/>
    </row>
    <row r="252" spans="1:10" x14ac:dyDescent="0.25">
      <c r="A252" s="11"/>
      <c r="B252" s="65"/>
      <c r="C252" s="11"/>
      <c r="D252" s="29"/>
      <c r="E252" s="11"/>
      <c r="F252" s="29"/>
      <c r="G252" s="11"/>
      <c r="H252" s="29"/>
      <c r="I252" s="11"/>
      <c r="J252" s="29"/>
    </row>
    <row r="253" spans="1:10" x14ac:dyDescent="0.25">
      <c r="A253" s="11"/>
      <c r="B253" s="65"/>
      <c r="C253" s="11"/>
      <c r="D253" s="29"/>
      <c r="E253" s="11"/>
      <c r="F253" s="29"/>
      <c r="G253" s="11"/>
      <c r="H253" s="29"/>
      <c r="I253" s="11"/>
      <c r="J253" s="29"/>
    </row>
    <row r="254" spans="1:10" x14ac:dyDescent="0.25">
      <c r="A254" s="11"/>
      <c r="B254" s="65"/>
      <c r="C254" s="11"/>
      <c r="D254" s="29"/>
      <c r="E254" s="11"/>
      <c r="F254" s="29"/>
      <c r="G254" s="11"/>
      <c r="H254" s="29"/>
      <c r="I254" s="11"/>
      <c r="J254" s="29"/>
    </row>
    <row r="255" spans="1:10" x14ac:dyDescent="0.25">
      <c r="A255" s="11"/>
      <c r="B255" s="65"/>
      <c r="C255" s="11"/>
      <c r="D255" s="29"/>
      <c r="E255" s="11"/>
      <c r="F255" s="29"/>
      <c r="G255" s="11"/>
      <c r="H255" s="29"/>
      <c r="I255" s="11"/>
      <c r="J255" s="29"/>
    </row>
    <row r="256" spans="1:10" x14ac:dyDescent="0.25">
      <c r="A256" s="11"/>
      <c r="B256" s="65"/>
      <c r="C256" s="11"/>
      <c r="D256" s="29"/>
      <c r="E256" s="11"/>
      <c r="F256" s="29"/>
      <c r="G256" s="11"/>
      <c r="H256" s="29"/>
      <c r="I256" s="11"/>
      <c r="J256" s="29"/>
    </row>
    <row r="257" spans="1:10" x14ac:dyDescent="0.25">
      <c r="A257" s="11"/>
      <c r="B257" s="65"/>
      <c r="C257" s="11"/>
      <c r="D257" s="29"/>
      <c r="E257" s="11"/>
      <c r="F257" s="29"/>
      <c r="G257" s="11"/>
      <c r="H257" s="29"/>
      <c r="I257" s="11"/>
      <c r="J257" s="29"/>
    </row>
    <row r="258" spans="1:10" x14ac:dyDescent="0.25">
      <c r="A258" s="11"/>
      <c r="B258" s="65"/>
      <c r="C258" s="11"/>
      <c r="D258" s="29"/>
      <c r="E258" s="11"/>
      <c r="F258" s="29"/>
      <c r="G258" s="11"/>
      <c r="H258" s="29"/>
      <c r="I258" s="11"/>
      <c r="J258" s="29"/>
    </row>
    <row r="259" spans="1:10" x14ac:dyDescent="0.25">
      <c r="A259" s="11"/>
      <c r="B259" s="65"/>
      <c r="C259" s="11"/>
      <c r="D259" s="29"/>
      <c r="E259" s="11"/>
      <c r="F259" s="29" t="s">
        <v>89</v>
      </c>
      <c r="G259" s="11"/>
      <c r="H259" s="29"/>
      <c r="I259" s="11"/>
      <c r="J259" s="29"/>
    </row>
    <row r="260" spans="1:10" x14ac:dyDescent="0.25">
      <c r="A260" s="11"/>
      <c r="B260" s="65"/>
      <c r="C260" s="11"/>
      <c r="D260" s="29"/>
      <c r="E260" s="11"/>
      <c r="F260" s="29">
        <f>SUM(F267+F281)</f>
        <v>8784</v>
      </c>
      <c r="G260" s="11"/>
      <c r="H260" s="29"/>
      <c r="I260" s="11"/>
      <c r="J260" s="29"/>
    </row>
    <row r="261" spans="1:10" x14ac:dyDescent="0.25">
      <c r="A261" s="11"/>
      <c r="B261" s="65"/>
      <c r="C261" s="11"/>
      <c r="D261" s="29"/>
      <c r="E261" s="11"/>
      <c r="F261" s="29"/>
      <c r="G261" s="11"/>
      <c r="H261" s="29"/>
      <c r="I261" s="11"/>
      <c r="J261" s="29"/>
    </row>
    <row r="262" spans="1:10" x14ac:dyDescent="0.25">
      <c r="A262" s="11"/>
      <c r="B262" s="65"/>
      <c r="C262" s="11"/>
      <c r="D262" s="29"/>
      <c r="E262" s="11"/>
      <c r="F262" s="29"/>
      <c r="G262" s="11"/>
      <c r="H262" s="29"/>
      <c r="I262" s="11"/>
      <c r="J262" s="29"/>
    </row>
    <row r="263" spans="1:10" x14ac:dyDescent="0.25">
      <c r="A263" s="11"/>
      <c r="B263" s="65"/>
      <c r="C263" s="11"/>
      <c r="D263" s="29"/>
      <c r="E263" s="11"/>
      <c r="F263" s="29" t="s">
        <v>82</v>
      </c>
      <c r="G263" s="11"/>
      <c r="H263" s="29"/>
      <c r="I263" s="11"/>
      <c r="J263" s="29"/>
    </row>
    <row r="264" spans="1:10" x14ac:dyDescent="0.25">
      <c r="A264" s="11"/>
      <c r="B264" s="65"/>
      <c r="C264" s="11"/>
      <c r="D264" s="29"/>
      <c r="E264" s="11" t="s">
        <v>25</v>
      </c>
      <c r="F264" s="29">
        <v>3007</v>
      </c>
      <c r="G264" s="11"/>
      <c r="H264" s="29"/>
      <c r="I264" s="11"/>
      <c r="J264" s="29"/>
    </row>
    <row r="265" spans="1:10" x14ac:dyDescent="0.25">
      <c r="A265" s="11"/>
      <c r="B265" s="65"/>
      <c r="C265" s="11"/>
      <c r="D265" s="29"/>
      <c r="E265" s="11" t="s">
        <v>83</v>
      </c>
      <c r="F265" s="29">
        <v>3007</v>
      </c>
      <c r="G265" s="11"/>
      <c r="H265" s="29"/>
      <c r="I265" s="11"/>
      <c r="J265" s="29"/>
    </row>
    <row r="266" spans="1:10" x14ac:dyDescent="0.25">
      <c r="A266" s="11"/>
      <c r="B266" s="65"/>
      <c r="C266" s="11"/>
      <c r="D266" s="29"/>
      <c r="E266" s="11" t="s">
        <v>84</v>
      </c>
      <c r="F266" s="29">
        <v>2289</v>
      </c>
      <c r="G266" s="11"/>
      <c r="H266" s="29"/>
      <c r="I266" s="11"/>
      <c r="J266" s="29"/>
    </row>
    <row r="267" spans="1:10" x14ac:dyDescent="0.25">
      <c r="A267" s="11"/>
      <c r="B267" s="65"/>
      <c r="C267" s="11"/>
      <c r="D267" s="29"/>
      <c r="E267" s="11"/>
      <c r="F267" s="29">
        <f>SUM(F264:F266)</f>
        <v>8303</v>
      </c>
      <c r="G267" s="11"/>
      <c r="H267" s="29"/>
      <c r="I267" s="11"/>
      <c r="J267" s="29"/>
    </row>
    <row r="268" spans="1:10" x14ac:dyDescent="0.25">
      <c r="A268" s="11"/>
      <c r="B268" s="65"/>
      <c r="C268" s="11"/>
      <c r="D268" s="29"/>
      <c r="E268" s="11"/>
      <c r="F268" s="29">
        <f>SUM(F267+F281)</f>
        <v>8784</v>
      </c>
      <c r="G268" s="11"/>
      <c r="H268" s="29"/>
      <c r="I268" s="11"/>
      <c r="J268" s="29"/>
    </row>
    <row r="269" spans="1:10" x14ac:dyDescent="0.25">
      <c r="A269" s="11"/>
      <c r="B269" s="65"/>
      <c r="C269" s="11"/>
      <c r="D269" s="29"/>
      <c r="E269" s="11"/>
      <c r="F269" s="29"/>
      <c r="G269" s="11"/>
      <c r="H269" s="29"/>
      <c r="I269" s="11"/>
      <c r="J269" s="29"/>
    </row>
    <row r="270" spans="1:10" x14ac:dyDescent="0.25">
      <c r="A270" s="11"/>
      <c r="B270" s="65"/>
      <c r="C270" s="11"/>
      <c r="D270" s="29"/>
      <c r="E270" s="11"/>
      <c r="F270" s="29"/>
      <c r="G270" s="11"/>
      <c r="H270" s="29"/>
      <c r="I270" s="11"/>
      <c r="J270" s="29"/>
    </row>
    <row r="271" spans="1:10" x14ac:dyDescent="0.25">
      <c r="A271" s="11"/>
      <c r="B271" s="65"/>
      <c r="C271" s="11"/>
      <c r="D271" s="29"/>
      <c r="E271" s="11" t="s">
        <v>85</v>
      </c>
      <c r="F271" s="29"/>
      <c r="G271" s="11"/>
      <c r="H271" s="29"/>
      <c r="I271" s="11"/>
      <c r="J271" s="29"/>
    </row>
    <row r="272" spans="1:10" x14ac:dyDescent="0.25">
      <c r="A272" s="11"/>
      <c r="B272" s="65"/>
      <c r="C272" s="11"/>
      <c r="D272" s="29"/>
      <c r="E272" s="11" t="s">
        <v>25</v>
      </c>
      <c r="F272" s="29">
        <v>1000</v>
      </c>
      <c r="G272" s="11"/>
      <c r="H272" s="29"/>
      <c r="I272" s="11"/>
      <c r="J272" s="29"/>
    </row>
    <row r="273" spans="1:10" x14ac:dyDescent="0.25">
      <c r="A273" s="11"/>
      <c r="B273" s="65"/>
      <c r="C273" s="11"/>
      <c r="D273" s="29"/>
      <c r="E273" s="11" t="s">
        <v>83</v>
      </c>
      <c r="F273" s="29">
        <v>500</v>
      </c>
      <c r="G273" s="11"/>
      <c r="H273" s="29"/>
      <c r="I273" s="11"/>
      <c r="J273" s="29"/>
    </row>
    <row r="274" spans="1:10" x14ac:dyDescent="0.25">
      <c r="A274" s="11"/>
      <c r="B274" s="65"/>
      <c r="C274" s="11"/>
      <c r="D274" s="29"/>
      <c r="E274" s="11" t="s">
        <v>84</v>
      </c>
      <c r="F274" s="29">
        <v>750</v>
      </c>
      <c r="G274" s="11"/>
      <c r="H274" s="29"/>
      <c r="I274" s="11"/>
      <c r="J274" s="29"/>
    </row>
    <row r="275" spans="1:10" x14ac:dyDescent="0.25">
      <c r="A275" s="11"/>
      <c r="B275" s="65"/>
      <c r="C275" s="11"/>
      <c r="D275" s="29"/>
      <c r="E275" s="11"/>
      <c r="F275" s="29">
        <f>SUM(F272:F274)</f>
        <v>2250</v>
      </c>
      <c r="G275" s="11"/>
      <c r="H275" s="29"/>
      <c r="I275" s="11"/>
      <c r="J275" s="29"/>
    </row>
    <row r="276" spans="1:10" x14ac:dyDescent="0.25">
      <c r="A276" s="11"/>
      <c r="B276" s="65"/>
      <c r="C276" s="11"/>
      <c r="D276" s="29"/>
      <c r="E276" s="11"/>
      <c r="F276" s="29"/>
      <c r="G276" s="11"/>
      <c r="H276" s="29"/>
      <c r="I276" s="11"/>
      <c r="J276" s="29"/>
    </row>
    <row r="277" spans="1:10" x14ac:dyDescent="0.25">
      <c r="A277" s="11"/>
      <c r="B277" s="65"/>
      <c r="C277" s="11"/>
      <c r="D277" s="29"/>
      <c r="E277" s="11" t="s">
        <v>86</v>
      </c>
      <c r="F277" s="29">
        <v>11034</v>
      </c>
      <c r="G277" s="11"/>
      <c r="H277" s="29"/>
      <c r="I277" s="11"/>
      <c r="J277" s="29"/>
    </row>
    <row r="278" spans="1:10" x14ac:dyDescent="0.25">
      <c r="A278" s="11"/>
      <c r="B278" s="65"/>
      <c r="C278" s="11"/>
      <c r="D278" s="29"/>
      <c r="E278" s="11" t="s">
        <v>87</v>
      </c>
      <c r="F278" s="29">
        <v>-2250</v>
      </c>
      <c r="G278" s="11"/>
      <c r="H278" s="29"/>
      <c r="I278" s="11"/>
      <c r="J278" s="29"/>
    </row>
    <row r="279" spans="1:10" x14ac:dyDescent="0.25">
      <c r="A279" s="11"/>
      <c r="B279" s="65"/>
      <c r="C279" s="11"/>
      <c r="D279" s="29"/>
      <c r="E279" s="11" t="s">
        <v>88</v>
      </c>
      <c r="F279" s="29">
        <v>-8303</v>
      </c>
      <c r="G279" s="11"/>
      <c r="H279" s="29"/>
      <c r="I279" s="11"/>
      <c r="J279" s="29"/>
    </row>
    <row r="280" spans="1:10" x14ac:dyDescent="0.25">
      <c r="A280" s="11"/>
      <c r="B280" s="65"/>
      <c r="C280" s="11"/>
      <c r="D280" s="29"/>
      <c r="E280" s="11"/>
      <c r="F280" s="29"/>
      <c r="G280" s="11"/>
      <c r="H280" s="29"/>
      <c r="I280" s="11"/>
      <c r="J280" s="29"/>
    </row>
    <row r="281" spans="1:10" x14ac:dyDescent="0.25">
      <c r="A281" s="11"/>
      <c r="B281" s="65"/>
      <c r="C281" s="11"/>
      <c r="D281" s="29"/>
      <c r="E281" s="11"/>
      <c r="F281" s="29">
        <f>SUM(F277:F280)</f>
        <v>481</v>
      </c>
      <c r="G281" s="11"/>
      <c r="H281" s="29"/>
      <c r="I281" s="11"/>
      <c r="J281" s="29"/>
    </row>
    <row r="282" spans="1:10" x14ac:dyDescent="0.25">
      <c r="A282" s="11"/>
      <c r="B282" s="65"/>
      <c r="C282" s="11"/>
      <c r="D282" s="29"/>
      <c r="E282" s="11"/>
      <c r="F282" s="29"/>
      <c r="G282" s="11"/>
      <c r="H282" s="29"/>
      <c r="I282" s="11"/>
      <c r="J282" s="29"/>
    </row>
    <row r="283" spans="1:10" x14ac:dyDescent="0.25">
      <c r="A283" s="11"/>
      <c r="B283" s="65"/>
      <c r="C283" s="11"/>
      <c r="D283" s="29"/>
      <c r="E283" s="11"/>
      <c r="F283" s="29"/>
      <c r="G283" s="11"/>
      <c r="H283" s="29"/>
      <c r="I283" s="11"/>
      <c r="J283" s="29"/>
    </row>
    <row r="284" spans="1:10" x14ac:dyDescent="0.25">
      <c r="A284" s="11"/>
      <c r="B284" s="65"/>
      <c r="C284" s="11"/>
      <c r="D284" s="29"/>
      <c r="E284" s="11"/>
      <c r="F284" s="29"/>
      <c r="G284" s="11"/>
      <c r="H284" s="29"/>
      <c r="I284" s="11"/>
      <c r="J284" s="29"/>
    </row>
    <row r="285" spans="1:10" x14ac:dyDescent="0.25">
      <c r="A285" s="11"/>
      <c r="B285" s="65"/>
      <c r="C285" s="11"/>
      <c r="D285" s="29"/>
      <c r="E285" s="11"/>
      <c r="F285" s="29"/>
      <c r="G285" s="11"/>
      <c r="H285" s="29"/>
      <c r="I285" s="11"/>
      <c r="J285" s="29"/>
    </row>
    <row r="286" spans="1:10" x14ac:dyDescent="0.25">
      <c r="A286" s="11"/>
      <c r="B286" s="65"/>
      <c r="C286" s="11"/>
      <c r="D286" s="29"/>
      <c r="E286" s="11"/>
      <c r="F286" s="29"/>
      <c r="G286" s="11"/>
      <c r="H286" s="29"/>
      <c r="I286" s="11"/>
      <c r="J286" s="29"/>
    </row>
    <row r="287" spans="1:10" x14ac:dyDescent="0.25">
      <c r="A287" s="11"/>
      <c r="B287" s="65"/>
      <c r="C287" s="11"/>
      <c r="D287" s="29"/>
      <c r="E287" s="11"/>
      <c r="F287" s="29"/>
      <c r="G287" s="11"/>
      <c r="H287" s="29"/>
      <c r="I287" s="11"/>
      <c r="J287" s="29"/>
    </row>
    <row r="288" spans="1:10" x14ac:dyDescent="0.25">
      <c r="A288" s="11"/>
      <c r="B288" s="65"/>
      <c r="C288" s="11"/>
      <c r="D288" s="29"/>
      <c r="E288" s="11"/>
      <c r="F288" s="29"/>
      <c r="G288" s="11"/>
      <c r="H288" s="29"/>
      <c r="I288" s="11"/>
      <c r="J288" s="29"/>
    </row>
    <row r="289" spans="1:13" x14ac:dyDescent="0.25">
      <c r="A289" s="11"/>
      <c r="B289" s="65"/>
      <c r="C289" s="11"/>
      <c r="D289" s="29"/>
      <c r="E289" s="11"/>
      <c r="F289" s="29"/>
      <c r="G289" s="11"/>
      <c r="H289" s="29"/>
      <c r="I289" s="11"/>
      <c r="J289" s="29"/>
    </row>
    <row r="290" spans="1:13" x14ac:dyDescent="0.25">
      <c r="A290" s="11"/>
      <c r="B290" s="65"/>
      <c r="C290" s="11"/>
      <c r="D290" s="29"/>
      <c r="E290" s="11"/>
      <c r="F290" s="29"/>
      <c r="G290" s="11"/>
      <c r="H290" s="29"/>
      <c r="I290" s="11"/>
      <c r="J290" s="29"/>
    </row>
    <row r="291" spans="1:13" x14ac:dyDescent="0.25">
      <c r="A291" s="11"/>
      <c r="B291" s="65"/>
      <c r="C291" s="11"/>
      <c r="D291" s="29"/>
      <c r="E291" s="11"/>
      <c r="F291" s="29"/>
      <c r="G291" s="11"/>
      <c r="H291" s="29"/>
      <c r="I291" s="11"/>
      <c r="J291" s="29"/>
    </row>
    <row r="292" spans="1:13" x14ac:dyDescent="0.25">
      <c r="A292" s="11"/>
      <c r="B292" s="65"/>
      <c r="C292" s="11"/>
      <c r="D292" s="29"/>
      <c r="E292" s="11"/>
      <c r="F292" s="29"/>
      <c r="G292" s="11"/>
      <c r="H292" s="29"/>
      <c r="I292" s="11"/>
      <c r="J292" s="29"/>
    </row>
    <row r="293" spans="1:13" x14ac:dyDescent="0.25">
      <c r="A293" s="11"/>
      <c r="B293" s="65"/>
      <c r="C293" s="11"/>
      <c r="D293" s="29"/>
      <c r="E293" s="11"/>
      <c r="F293" s="29"/>
      <c r="G293" s="11"/>
      <c r="H293" s="29"/>
      <c r="I293" s="11"/>
      <c r="J293" s="29"/>
    </row>
    <row r="294" spans="1:13" x14ac:dyDescent="0.25">
      <c r="A294" s="11"/>
      <c r="B294" s="11"/>
      <c r="C294" s="11"/>
      <c r="D294" s="29"/>
      <c r="E294" s="11"/>
      <c r="F294" s="29"/>
      <c r="G294" s="11"/>
      <c r="H294" s="29"/>
      <c r="I294" s="11"/>
      <c r="J294" s="29"/>
      <c r="K294" s="1">
        <v>843923</v>
      </c>
    </row>
    <row r="295" spans="1:13" x14ac:dyDescent="0.25">
      <c r="A295" s="11"/>
      <c r="B295" s="65"/>
      <c r="C295" s="11"/>
      <c r="D295" s="29">
        <f>SUM(D213+D203+D196+D186+D179+D164+D153+D146+D117+D110+D100+D50+D35+D24+D16)</f>
        <v>223720</v>
      </c>
      <c r="E295" s="11"/>
      <c r="F295" s="29">
        <f>SUM(F213+F196+F186+F179+F164+F153+F146+F50+F35+F16)</f>
        <v>149529</v>
      </c>
      <c r="G295" s="11"/>
      <c r="H295" s="29">
        <f>SUM(H213+H203+H196+H186+H179+H164+H153+H146+H137+H117+H110+H100+H93+H68+H60+H50+H35+H24+H16)</f>
        <v>343511</v>
      </c>
      <c r="I295" s="11"/>
      <c r="J295" s="29">
        <f>SUM(J213+J203+J196+J186+J179+J164+J153+J146+J50+J35+J24+J16)</f>
        <v>186560</v>
      </c>
      <c r="K295" s="1">
        <f>SUM(K213+K199+K182+K164+K149+K137+K112+K96+K63+K50+K35+K24)</f>
        <v>869293</v>
      </c>
      <c r="M295" s="28">
        <f>SUM(M213+M199+M182+M164+M149+M137+M112+M96+M63+M50+M35+M24)</f>
        <v>509292</v>
      </c>
    </row>
    <row r="296" spans="1:13" x14ac:dyDescent="0.25">
      <c r="A296" s="11"/>
      <c r="B296" s="11"/>
      <c r="C296" s="11"/>
      <c r="D296" s="29"/>
      <c r="E296" s="11"/>
      <c r="F296" s="29"/>
      <c r="G296" s="11"/>
      <c r="H296" s="29"/>
      <c r="I296" s="11"/>
      <c r="J296" s="29"/>
    </row>
    <row r="297" spans="1:13" x14ac:dyDescent="0.25">
      <c r="A297" s="11"/>
      <c r="B297" s="65"/>
      <c r="C297" s="11"/>
      <c r="D297" s="29">
        <v>112704</v>
      </c>
      <c r="E297" s="11"/>
      <c r="F297" s="29">
        <v>67857</v>
      </c>
      <c r="G297" s="11"/>
      <c r="H297" s="29">
        <v>258280</v>
      </c>
      <c r="I297" s="11"/>
      <c r="J297" s="29">
        <v>110121</v>
      </c>
      <c r="K297" s="1">
        <f>SUM(J295+H295+F295+D295)</f>
        <v>903320</v>
      </c>
      <c r="M297" s="28">
        <f>SUM(K7-M222)</f>
        <v>0</v>
      </c>
    </row>
    <row r="298" spans="1:13" x14ac:dyDescent="0.25">
      <c r="A298" s="11"/>
      <c r="B298" s="11"/>
      <c r="C298" s="11"/>
      <c r="D298" s="29"/>
      <c r="E298" s="11"/>
      <c r="F298" s="29"/>
      <c r="G298" s="11"/>
      <c r="H298" s="29"/>
      <c r="I298" s="11"/>
      <c r="J298" s="29"/>
    </row>
    <row r="299" spans="1:13" x14ac:dyDescent="0.25">
      <c r="A299" s="11"/>
      <c r="B299" s="11"/>
      <c r="C299" s="11"/>
      <c r="D299" s="29"/>
      <c r="E299" s="11"/>
      <c r="F299" s="29"/>
      <c r="G299" s="11"/>
      <c r="H299" s="29"/>
      <c r="I299" s="11"/>
      <c r="J299" s="29"/>
    </row>
    <row r="300" spans="1:13" x14ac:dyDescent="0.25">
      <c r="A300" s="1" t="s">
        <v>52</v>
      </c>
      <c r="H300" s="28" t="s">
        <v>53</v>
      </c>
    </row>
    <row r="301" spans="1:13" x14ac:dyDescent="0.25">
      <c r="H301" s="28" t="s">
        <v>54</v>
      </c>
    </row>
    <row r="302" spans="1:13" x14ac:dyDescent="0.25">
      <c r="H302" s="28" t="s">
        <v>55</v>
      </c>
    </row>
    <row r="303" spans="1:13" x14ac:dyDescent="0.25">
      <c r="D303" s="28" t="s">
        <v>58</v>
      </c>
    </row>
    <row r="304" spans="1:13" x14ac:dyDescent="0.25">
      <c r="A304" s="1" t="s">
        <v>56</v>
      </c>
    </row>
    <row r="305" spans="1:2" x14ac:dyDescent="0.25">
      <c r="A305" s="1" t="s">
        <v>57</v>
      </c>
    </row>
    <row r="307" spans="1:2" x14ac:dyDescent="0.25">
      <c r="A307" s="27" t="s">
        <v>67</v>
      </c>
    </row>
    <row r="308" spans="1:2" x14ac:dyDescent="0.25">
      <c r="B308" s="27" t="s">
        <v>63</v>
      </c>
    </row>
    <row r="309" spans="1:2" x14ac:dyDescent="0.25">
      <c r="B309" s="27" t="s">
        <v>64</v>
      </c>
    </row>
    <row r="310" spans="1:2" x14ac:dyDescent="0.25">
      <c r="B310" s="27" t="s">
        <v>65</v>
      </c>
    </row>
    <row r="311" spans="1:2" x14ac:dyDescent="0.25">
      <c r="B311" s="27" t="s">
        <v>66</v>
      </c>
    </row>
  </sheetData>
  <pageMargins left="0.7" right="0.7" top="0.75" bottom="0.75" header="0.3" footer="0.3"/>
  <pageSetup paperSize="5" scale="79" fitToHeight="0" orientation="landscape" r:id="rId1"/>
  <headerFooter>
    <oddHeader>&amp;C&amp;"-,Bold"&amp;12EXAMPLE #3 - PROPOSED DISBURSEMENT OF DISTRICT'S ATHLETIC FUNDS
Program / Participation
2012 / 2013</oddHeader>
    <oddFooter>&amp;CPrepared by Miller, James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12" sqref="A12"/>
    </sheetView>
  </sheetViews>
  <sheetFormatPr defaultRowHeight="15" x14ac:dyDescent="0.25"/>
  <sheetData>
    <row r="1" spans="1:17" x14ac:dyDescent="0.25">
      <c r="A1" s="2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t="s">
        <v>19</v>
      </c>
      <c r="B2" s="1" t="s">
        <v>1</v>
      </c>
      <c r="C2" s="1"/>
      <c r="D2" s="1" t="s">
        <v>4</v>
      </c>
      <c r="E2" s="1" t="s">
        <v>4</v>
      </c>
      <c r="F2" s="1" t="s">
        <v>3</v>
      </c>
      <c r="G2" s="1" t="s">
        <v>4</v>
      </c>
      <c r="H2" s="1" t="s">
        <v>3</v>
      </c>
      <c r="I2" s="1"/>
      <c r="J2" s="1" t="s">
        <v>4</v>
      </c>
      <c r="K2" s="1" t="s">
        <v>3</v>
      </c>
      <c r="L2" s="1"/>
      <c r="M2" s="1"/>
      <c r="N2" s="1"/>
      <c r="O2" s="1" t="s">
        <v>4</v>
      </c>
      <c r="P2" s="1" t="s">
        <v>3</v>
      </c>
      <c r="Q2" s="1"/>
    </row>
    <row r="3" spans="1:17" x14ac:dyDescent="0.25">
      <c r="A3" s="1"/>
      <c r="B3" s="1" t="s">
        <v>0</v>
      </c>
      <c r="C3" s="1" t="s">
        <v>2</v>
      </c>
      <c r="D3" s="1" t="s">
        <v>7</v>
      </c>
      <c r="E3" s="1" t="s">
        <v>5</v>
      </c>
      <c r="F3" s="1" t="s">
        <v>5</v>
      </c>
      <c r="G3" s="1" t="s">
        <v>6</v>
      </c>
      <c r="H3" s="1" t="s">
        <v>6</v>
      </c>
      <c r="I3" s="1" t="s">
        <v>8</v>
      </c>
      <c r="J3" s="1" t="s">
        <v>9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13</v>
      </c>
      <c r="Q3" s="1" t="s">
        <v>14</v>
      </c>
    </row>
    <row r="4" spans="1:17" x14ac:dyDescent="0.25">
      <c r="A4" s="1" t="s">
        <v>17</v>
      </c>
      <c r="B4" s="1" t="s">
        <v>18</v>
      </c>
      <c r="C4" s="1" t="s">
        <v>18</v>
      </c>
      <c r="D4" s="1" t="s">
        <v>18</v>
      </c>
      <c r="E4" s="1"/>
      <c r="F4" s="1"/>
      <c r="G4" s="1"/>
      <c r="H4" s="1" t="s">
        <v>18</v>
      </c>
      <c r="I4" s="1"/>
      <c r="J4" s="1" t="s">
        <v>18</v>
      </c>
      <c r="K4" s="1" t="s">
        <v>18</v>
      </c>
      <c r="L4" s="1" t="s">
        <v>18</v>
      </c>
      <c r="M4" s="1" t="s">
        <v>18</v>
      </c>
      <c r="N4" s="1" t="s">
        <v>18</v>
      </c>
      <c r="O4" s="1" t="s">
        <v>18</v>
      </c>
      <c r="P4" s="1" t="s">
        <v>18</v>
      </c>
      <c r="Q4" s="1" t="s">
        <v>18</v>
      </c>
    </row>
    <row r="5" spans="1:17" x14ac:dyDescent="0.25">
      <c r="A5" s="1" t="s">
        <v>15</v>
      </c>
      <c r="B5" s="1" t="s">
        <v>18</v>
      </c>
      <c r="C5" s="1" t="s">
        <v>18</v>
      </c>
      <c r="D5" s="1" t="s">
        <v>18</v>
      </c>
      <c r="E5" s="1"/>
      <c r="F5" s="1"/>
      <c r="G5" s="1"/>
      <c r="H5" s="1"/>
      <c r="I5" s="1"/>
      <c r="J5" s="1" t="s">
        <v>18</v>
      </c>
      <c r="K5" s="1" t="s">
        <v>18</v>
      </c>
      <c r="L5" s="1" t="s">
        <v>18</v>
      </c>
      <c r="M5" s="1" t="s">
        <v>18</v>
      </c>
      <c r="N5" s="1" t="s">
        <v>18</v>
      </c>
      <c r="O5" s="1" t="s">
        <v>18</v>
      </c>
      <c r="P5" s="1" t="s">
        <v>18</v>
      </c>
      <c r="Q5" s="1" t="s">
        <v>18</v>
      </c>
    </row>
    <row r="6" spans="1:17" x14ac:dyDescent="0.25">
      <c r="A6" s="1" t="s">
        <v>16</v>
      </c>
      <c r="B6" s="1"/>
      <c r="C6" s="1" t="s">
        <v>18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>
        <v>8</v>
      </c>
      <c r="B7" s="1"/>
      <c r="C7" s="1"/>
      <c r="D7" s="1" t="s">
        <v>18</v>
      </c>
      <c r="E7" s="1"/>
      <c r="F7" s="1"/>
      <c r="G7" s="1"/>
      <c r="H7" s="1"/>
      <c r="I7" s="1"/>
      <c r="J7" s="1" t="s">
        <v>18</v>
      </c>
      <c r="K7" s="1" t="s">
        <v>18</v>
      </c>
      <c r="L7" s="1" t="s">
        <v>18</v>
      </c>
      <c r="M7" s="1"/>
      <c r="N7" s="1"/>
      <c r="O7" s="1"/>
      <c r="P7" s="1"/>
      <c r="Q7" s="1" t="s">
        <v>18</v>
      </c>
    </row>
    <row r="8" spans="1:17" x14ac:dyDescent="0.25">
      <c r="A8" s="1">
        <v>7</v>
      </c>
      <c r="B8" s="1"/>
      <c r="C8" s="1" t="s">
        <v>18</v>
      </c>
      <c r="D8" s="1"/>
      <c r="E8" s="1"/>
      <c r="F8" s="1"/>
      <c r="G8" s="1"/>
      <c r="H8" s="1"/>
      <c r="I8" s="1"/>
      <c r="J8" s="1" t="s">
        <v>18</v>
      </c>
      <c r="K8" s="1" t="s">
        <v>18</v>
      </c>
      <c r="L8" s="1"/>
      <c r="M8" s="1"/>
      <c r="N8" s="1"/>
      <c r="O8" s="1"/>
      <c r="P8" s="1"/>
      <c r="Q8" s="1"/>
    </row>
    <row r="10" spans="1:17" x14ac:dyDescent="0.25">
      <c r="A10" t="s">
        <v>27</v>
      </c>
    </row>
    <row r="11" spans="1:17" x14ac:dyDescent="0.25">
      <c r="A11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B14" sqref="B14"/>
    </sheetView>
  </sheetViews>
  <sheetFormatPr defaultRowHeight="15" x14ac:dyDescent="0.25"/>
  <sheetData>
    <row r="1" spans="1:17" x14ac:dyDescent="0.25">
      <c r="A1" s="2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t="s">
        <v>19</v>
      </c>
      <c r="B2" s="1" t="s">
        <v>1</v>
      </c>
      <c r="C2" s="1"/>
      <c r="D2" s="1" t="s">
        <v>4</v>
      </c>
      <c r="E2" s="1" t="s">
        <v>4</v>
      </c>
      <c r="F2" s="1" t="s">
        <v>3</v>
      </c>
      <c r="G2" s="1" t="s">
        <v>4</v>
      </c>
      <c r="H2" s="1" t="s">
        <v>3</v>
      </c>
      <c r="I2" s="1"/>
      <c r="J2" s="1" t="s">
        <v>4</v>
      </c>
      <c r="K2" s="1" t="s">
        <v>3</v>
      </c>
      <c r="L2" s="1"/>
      <c r="M2" s="1"/>
      <c r="N2" s="1"/>
      <c r="O2" s="1" t="s">
        <v>4</v>
      </c>
      <c r="P2" s="1" t="s">
        <v>3</v>
      </c>
      <c r="Q2" s="1"/>
    </row>
    <row r="3" spans="1:17" x14ac:dyDescent="0.25">
      <c r="A3" s="1"/>
      <c r="B3" s="1" t="s">
        <v>0</v>
      </c>
      <c r="C3" s="1" t="s">
        <v>2</v>
      </c>
      <c r="D3" s="1" t="s">
        <v>7</v>
      </c>
      <c r="E3" s="1" t="s">
        <v>5</v>
      </c>
      <c r="F3" s="1" t="s">
        <v>5</v>
      </c>
      <c r="G3" s="1" t="s">
        <v>6</v>
      </c>
      <c r="H3" s="1" t="s">
        <v>6</v>
      </c>
      <c r="I3" s="1" t="s">
        <v>8</v>
      </c>
      <c r="J3" s="1" t="s">
        <v>9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13</v>
      </c>
      <c r="Q3" s="1" t="s">
        <v>14</v>
      </c>
    </row>
    <row r="4" spans="1:17" x14ac:dyDescent="0.25">
      <c r="A4" s="1" t="s">
        <v>17</v>
      </c>
      <c r="B4" s="1"/>
      <c r="C4" s="1" t="s">
        <v>18</v>
      </c>
      <c r="D4" s="1" t="s">
        <v>18</v>
      </c>
      <c r="E4" s="1"/>
      <c r="F4" s="1"/>
      <c r="G4" s="1"/>
      <c r="H4" s="1"/>
      <c r="I4" s="1"/>
      <c r="J4" s="1" t="s">
        <v>18</v>
      </c>
      <c r="K4" s="1" t="s">
        <v>18</v>
      </c>
      <c r="L4" s="1" t="s">
        <v>18</v>
      </c>
      <c r="M4" s="1" t="s">
        <v>18</v>
      </c>
      <c r="N4" s="1"/>
      <c r="O4" s="1" t="s">
        <v>18</v>
      </c>
      <c r="P4" s="1" t="s">
        <v>18</v>
      </c>
      <c r="Q4" s="1" t="s">
        <v>18</v>
      </c>
    </row>
    <row r="5" spans="1:17" x14ac:dyDescent="0.25">
      <c r="A5" s="1" t="s">
        <v>15</v>
      </c>
      <c r="B5" s="1"/>
      <c r="C5" s="1" t="s">
        <v>18</v>
      </c>
      <c r="D5" s="1" t="s">
        <v>18</v>
      </c>
      <c r="E5" s="1"/>
      <c r="F5" s="1"/>
      <c r="G5" s="1"/>
      <c r="H5" s="1"/>
      <c r="I5" s="1"/>
      <c r="J5" s="1" t="s">
        <v>18</v>
      </c>
      <c r="K5" s="1" t="s">
        <v>18</v>
      </c>
      <c r="L5" s="1" t="s">
        <v>18</v>
      </c>
      <c r="M5" s="1" t="s">
        <v>18</v>
      </c>
      <c r="N5" s="1"/>
      <c r="O5" s="1" t="s">
        <v>18</v>
      </c>
      <c r="P5" s="1" t="s">
        <v>18</v>
      </c>
      <c r="Q5" s="1" t="s">
        <v>18</v>
      </c>
    </row>
    <row r="6" spans="1:17" x14ac:dyDescent="0.25">
      <c r="A6" s="1" t="s">
        <v>16</v>
      </c>
      <c r="B6" s="1"/>
      <c r="C6" s="1" t="s">
        <v>18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>
        <v>8</v>
      </c>
      <c r="B7" s="1"/>
      <c r="C7" s="1"/>
      <c r="D7" s="1" t="s">
        <v>18</v>
      </c>
      <c r="E7" s="1"/>
      <c r="F7" s="1"/>
      <c r="G7" s="1"/>
      <c r="H7" s="1"/>
      <c r="I7" s="1"/>
      <c r="J7" s="1" t="s">
        <v>18</v>
      </c>
      <c r="K7" s="1" t="s">
        <v>18</v>
      </c>
      <c r="L7" s="1" t="s">
        <v>18</v>
      </c>
      <c r="M7" s="1"/>
      <c r="N7" s="1"/>
      <c r="O7" s="1"/>
      <c r="P7" s="1"/>
      <c r="Q7" s="1" t="s">
        <v>18</v>
      </c>
    </row>
    <row r="8" spans="1:17" x14ac:dyDescent="0.25">
      <c r="A8" s="1">
        <v>7</v>
      </c>
      <c r="B8" s="1"/>
      <c r="C8" s="1" t="s">
        <v>18</v>
      </c>
      <c r="D8" s="1"/>
      <c r="E8" s="1"/>
      <c r="F8" s="1"/>
      <c r="G8" s="1"/>
      <c r="H8" s="1"/>
      <c r="I8" s="1"/>
      <c r="J8" s="1" t="s">
        <v>18</v>
      </c>
      <c r="K8" s="1" t="s">
        <v>18</v>
      </c>
      <c r="L8" s="1"/>
      <c r="M8" s="1"/>
      <c r="N8" s="1"/>
      <c r="O8" s="1"/>
      <c r="P8" s="1"/>
      <c r="Q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C15" sqref="C15"/>
    </sheetView>
  </sheetViews>
  <sheetFormatPr defaultRowHeight="15" x14ac:dyDescent="0.25"/>
  <sheetData>
    <row r="1" spans="1:17" x14ac:dyDescent="0.25">
      <c r="A1" s="2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t="s">
        <v>19</v>
      </c>
      <c r="B2" s="1" t="s">
        <v>1</v>
      </c>
      <c r="C2" s="1"/>
      <c r="D2" s="1" t="s">
        <v>4</v>
      </c>
      <c r="E2" s="1" t="s">
        <v>4</v>
      </c>
      <c r="F2" s="1" t="s">
        <v>3</v>
      </c>
      <c r="G2" s="1" t="s">
        <v>4</v>
      </c>
      <c r="H2" s="1" t="s">
        <v>3</v>
      </c>
      <c r="I2" s="1"/>
      <c r="J2" s="1" t="s">
        <v>4</v>
      </c>
      <c r="K2" s="1" t="s">
        <v>3</v>
      </c>
      <c r="L2" s="1"/>
      <c r="M2" s="1"/>
      <c r="N2" s="1"/>
      <c r="O2" s="1" t="s">
        <v>4</v>
      </c>
      <c r="P2" s="1" t="s">
        <v>3</v>
      </c>
      <c r="Q2" s="1"/>
    </row>
    <row r="3" spans="1:17" x14ac:dyDescent="0.25">
      <c r="B3" s="1" t="s">
        <v>0</v>
      </c>
      <c r="C3" s="1" t="s">
        <v>2</v>
      </c>
      <c r="D3" s="1" t="s">
        <v>7</v>
      </c>
      <c r="E3" s="1" t="s">
        <v>5</v>
      </c>
      <c r="F3" s="1" t="s">
        <v>5</v>
      </c>
      <c r="G3" s="1" t="s">
        <v>6</v>
      </c>
      <c r="H3" s="1" t="s">
        <v>6</v>
      </c>
      <c r="I3" s="1" t="s">
        <v>8</v>
      </c>
      <c r="J3" s="1" t="s">
        <v>9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13</v>
      </c>
      <c r="Q3" s="1" t="s">
        <v>14</v>
      </c>
    </row>
    <row r="4" spans="1:17" x14ac:dyDescent="0.25">
      <c r="A4" s="1" t="s">
        <v>17</v>
      </c>
      <c r="B4" s="1" t="s">
        <v>18</v>
      </c>
      <c r="C4" s="1" t="s">
        <v>18</v>
      </c>
      <c r="D4" s="1" t="s">
        <v>18</v>
      </c>
      <c r="E4" s="1" t="s">
        <v>18</v>
      </c>
      <c r="F4" s="1" t="s">
        <v>18</v>
      </c>
      <c r="G4" s="1" t="s">
        <v>18</v>
      </c>
      <c r="H4" s="1" t="s">
        <v>18</v>
      </c>
      <c r="I4" s="1" t="s">
        <v>18</v>
      </c>
      <c r="J4" s="1" t="s">
        <v>18</v>
      </c>
      <c r="K4" s="1" t="s">
        <v>18</v>
      </c>
      <c r="L4" s="1" t="s">
        <v>18</v>
      </c>
      <c r="M4" s="1" t="s">
        <v>18</v>
      </c>
      <c r="N4" s="1" t="s">
        <v>18</v>
      </c>
      <c r="O4" s="1" t="s">
        <v>18</v>
      </c>
      <c r="P4" s="1" t="s">
        <v>18</v>
      </c>
      <c r="Q4" s="1" t="s">
        <v>18</v>
      </c>
    </row>
    <row r="5" spans="1:17" x14ac:dyDescent="0.25">
      <c r="A5" s="1" t="s">
        <v>15</v>
      </c>
      <c r="B5" s="1" t="s">
        <v>18</v>
      </c>
      <c r="C5" s="1" t="s">
        <v>18</v>
      </c>
      <c r="D5" s="1" t="s">
        <v>18</v>
      </c>
      <c r="E5" s="1" t="s">
        <v>18</v>
      </c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 t="s">
        <v>18</v>
      </c>
      <c r="L5" s="1" t="s">
        <v>18</v>
      </c>
      <c r="M5" s="1" t="s">
        <v>18</v>
      </c>
      <c r="N5" s="1" t="s">
        <v>18</v>
      </c>
      <c r="O5" s="1" t="s">
        <v>18</v>
      </c>
      <c r="P5" s="1" t="s">
        <v>18</v>
      </c>
      <c r="Q5" s="1" t="s">
        <v>18</v>
      </c>
    </row>
    <row r="6" spans="1:17" x14ac:dyDescent="0.25">
      <c r="A6" s="1" t="s">
        <v>16</v>
      </c>
      <c r="B6" s="1"/>
      <c r="C6" s="1" t="s">
        <v>18</v>
      </c>
      <c r="D6" s="1"/>
      <c r="E6" s="1"/>
      <c r="F6" s="1"/>
      <c r="G6" s="1"/>
      <c r="H6" s="1"/>
      <c r="I6" s="1"/>
      <c r="J6" s="1"/>
      <c r="K6" s="1" t="s">
        <v>18</v>
      </c>
      <c r="L6" s="1"/>
      <c r="M6" s="1"/>
      <c r="N6" s="1"/>
      <c r="O6" s="1"/>
      <c r="P6" s="1"/>
      <c r="Q6" s="1" t="s">
        <v>18</v>
      </c>
    </row>
    <row r="7" spans="1:17" x14ac:dyDescent="0.25">
      <c r="A7" s="1">
        <v>8</v>
      </c>
      <c r="B7" s="1"/>
      <c r="C7" s="1" t="s">
        <v>18</v>
      </c>
      <c r="D7" s="1" t="s">
        <v>18</v>
      </c>
      <c r="E7" s="1"/>
      <c r="F7" s="1"/>
      <c r="G7" s="1"/>
      <c r="H7" s="1"/>
      <c r="I7" s="1"/>
      <c r="J7" s="1" t="s">
        <v>18</v>
      </c>
      <c r="K7" s="1" t="s">
        <v>18</v>
      </c>
      <c r="L7" s="1" t="s">
        <v>18</v>
      </c>
      <c r="M7" s="1"/>
      <c r="N7" s="1"/>
      <c r="O7" s="1"/>
      <c r="P7" s="1"/>
      <c r="Q7" s="1" t="s">
        <v>18</v>
      </c>
    </row>
    <row r="8" spans="1:17" x14ac:dyDescent="0.25">
      <c r="A8" s="1">
        <v>7</v>
      </c>
      <c r="B8" s="1"/>
      <c r="C8" s="1" t="s">
        <v>18</v>
      </c>
      <c r="D8" s="1"/>
      <c r="E8" s="1"/>
      <c r="F8" s="1"/>
      <c r="G8" s="1"/>
      <c r="H8" s="1"/>
      <c r="I8" s="1"/>
      <c r="J8" s="1" t="s">
        <v>18</v>
      </c>
      <c r="K8" s="1" t="s">
        <v>18</v>
      </c>
      <c r="L8" s="1"/>
      <c r="M8" s="1"/>
      <c r="N8" s="1"/>
      <c r="O8" s="1"/>
      <c r="P8" s="1"/>
      <c r="Q8" s="1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C21" sqref="C21"/>
    </sheetView>
  </sheetViews>
  <sheetFormatPr defaultRowHeight="15" x14ac:dyDescent="0.25"/>
  <sheetData>
    <row r="1" spans="1:17" x14ac:dyDescent="0.25">
      <c r="A1" s="2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t="s">
        <v>19</v>
      </c>
      <c r="B2" s="1" t="s">
        <v>1</v>
      </c>
      <c r="C2" s="1"/>
      <c r="D2" s="1" t="s">
        <v>4</v>
      </c>
      <c r="E2" s="1" t="s">
        <v>4</v>
      </c>
      <c r="F2" s="1" t="s">
        <v>3</v>
      </c>
      <c r="G2" s="1" t="s">
        <v>4</v>
      </c>
      <c r="H2" s="1" t="s">
        <v>3</v>
      </c>
      <c r="I2" s="1"/>
      <c r="J2" s="1" t="s">
        <v>4</v>
      </c>
      <c r="K2" s="1" t="s">
        <v>3</v>
      </c>
      <c r="L2" s="1"/>
      <c r="M2" s="1"/>
      <c r="N2" s="1"/>
      <c r="O2" s="1" t="s">
        <v>4</v>
      </c>
      <c r="P2" s="1" t="s">
        <v>3</v>
      </c>
      <c r="Q2" s="1"/>
    </row>
    <row r="3" spans="1:17" x14ac:dyDescent="0.25">
      <c r="B3" s="1" t="s">
        <v>0</v>
      </c>
      <c r="C3" s="1" t="s">
        <v>2</v>
      </c>
      <c r="D3" s="1" t="s">
        <v>7</v>
      </c>
      <c r="E3" s="1" t="s">
        <v>5</v>
      </c>
      <c r="F3" s="1" t="s">
        <v>5</v>
      </c>
      <c r="G3" s="1" t="s">
        <v>6</v>
      </c>
      <c r="H3" s="1" t="s">
        <v>6</v>
      </c>
      <c r="I3" s="1" t="s">
        <v>8</v>
      </c>
      <c r="J3" s="1" t="s">
        <v>9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13</v>
      </c>
      <c r="Q3" s="1" t="s">
        <v>14</v>
      </c>
    </row>
    <row r="4" spans="1:17" x14ac:dyDescent="0.25">
      <c r="A4" s="1" t="s">
        <v>17</v>
      </c>
      <c r="B4" s="1" t="s">
        <v>18</v>
      </c>
      <c r="C4" s="1" t="s">
        <v>18</v>
      </c>
      <c r="D4" s="1" t="s">
        <v>18</v>
      </c>
      <c r="E4" s="1"/>
      <c r="F4" s="1"/>
      <c r="G4" s="1"/>
      <c r="H4" s="1"/>
      <c r="I4" s="1"/>
      <c r="J4" s="1" t="s">
        <v>18</v>
      </c>
      <c r="K4" s="1" t="s">
        <v>18</v>
      </c>
      <c r="L4" s="1" t="s">
        <v>18</v>
      </c>
      <c r="M4" s="1" t="s">
        <v>18</v>
      </c>
      <c r="N4" s="1" t="s">
        <v>18</v>
      </c>
      <c r="O4" s="1" t="s">
        <v>18</v>
      </c>
      <c r="P4" s="1" t="s">
        <v>18</v>
      </c>
      <c r="Q4" s="1" t="s">
        <v>18</v>
      </c>
    </row>
    <row r="5" spans="1:17" x14ac:dyDescent="0.25">
      <c r="A5" s="1" t="s">
        <v>15</v>
      </c>
      <c r="B5" s="1" t="s">
        <v>18</v>
      </c>
      <c r="C5" s="1" t="s">
        <v>18</v>
      </c>
      <c r="D5" s="1" t="s">
        <v>18</v>
      </c>
      <c r="E5" s="1"/>
      <c r="F5" s="1"/>
      <c r="G5" s="1"/>
      <c r="H5" s="1"/>
      <c r="I5" s="1"/>
      <c r="J5" s="1" t="s">
        <v>18</v>
      </c>
      <c r="K5" s="1" t="s">
        <v>18</v>
      </c>
      <c r="L5" s="1" t="s">
        <v>18</v>
      </c>
      <c r="M5" s="1" t="s">
        <v>18</v>
      </c>
      <c r="N5" s="1" t="s">
        <v>18</v>
      </c>
      <c r="O5" s="1" t="s">
        <v>18</v>
      </c>
      <c r="P5" s="1" t="s">
        <v>18</v>
      </c>
      <c r="Q5" s="1" t="s">
        <v>18</v>
      </c>
    </row>
    <row r="6" spans="1:17" x14ac:dyDescent="0.25">
      <c r="A6" s="1" t="s">
        <v>16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>
        <v>8</v>
      </c>
      <c r="B7" s="1"/>
      <c r="C7" s="1" t="s">
        <v>18</v>
      </c>
      <c r="D7" s="1" t="s">
        <v>18</v>
      </c>
      <c r="E7" s="1"/>
      <c r="F7" s="1"/>
      <c r="G7" s="1"/>
      <c r="H7" s="1"/>
      <c r="I7" s="1"/>
      <c r="J7" s="1" t="s">
        <v>18</v>
      </c>
      <c r="K7" s="1" t="s">
        <v>18</v>
      </c>
      <c r="L7" s="1" t="s">
        <v>18</v>
      </c>
      <c r="M7" s="1"/>
      <c r="N7" s="1"/>
      <c r="O7" s="1"/>
      <c r="P7" s="1"/>
      <c r="Q7" s="1" t="s">
        <v>18</v>
      </c>
    </row>
    <row r="8" spans="1:17" x14ac:dyDescent="0.25">
      <c r="A8" s="1">
        <v>7</v>
      </c>
      <c r="B8" s="1"/>
      <c r="C8" s="1" t="s">
        <v>18</v>
      </c>
      <c r="D8" s="1"/>
      <c r="E8" s="1"/>
      <c r="F8" s="1"/>
      <c r="G8" s="1"/>
      <c r="H8" s="1"/>
      <c r="I8" s="1"/>
      <c r="J8" s="1" t="s">
        <v>18</v>
      </c>
      <c r="K8" s="1" t="s">
        <v>18</v>
      </c>
      <c r="L8" s="1"/>
      <c r="M8" s="1"/>
      <c r="N8" s="1"/>
      <c r="O8" s="1"/>
      <c r="P8" s="1"/>
      <c r="Q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"/>
  <sheetViews>
    <sheetView workbookViewId="0">
      <selection activeCell="C4" sqref="C4"/>
    </sheetView>
  </sheetViews>
  <sheetFormatPr defaultRowHeight="15" x14ac:dyDescent="0.25"/>
  <sheetData>
    <row r="2" spans="1:3" x14ac:dyDescent="0.25">
      <c r="A2" t="s">
        <v>24</v>
      </c>
      <c r="B2" t="s">
        <v>25</v>
      </c>
      <c r="C2">
        <v>3926</v>
      </c>
    </row>
    <row r="3" spans="1:3" x14ac:dyDescent="0.25">
      <c r="B3" t="s">
        <v>26</v>
      </c>
      <c r="C3">
        <v>3709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E</vt:lpstr>
      <vt:lpstr>S</vt:lpstr>
      <vt:lpstr>W</vt:lpstr>
      <vt:lpstr>Y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James</dc:creator>
  <cp:lastModifiedBy>Miller, James</cp:lastModifiedBy>
  <cp:lastPrinted>2012-05-18T12:07:56Z</cp:lastPrinted>
  <dcterms:created xsi:type="dcterms:W3CDTF">2012-03-23T16:52:12Z</dcterms:created>
  <dcterms:modified xsi:type="dcterms:W3CDTF">2012-05-18T12:12:47Z</dcterms:modified>
</cp:coreProperties>
</file>